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130" tabRatio="992" firstSheet="4" activeTab="8"/>
  </bookViews>
  <sheets>
    <sheet name="Pvt.Sez Exports " sheetId="1" r:id="rId1"/>
    <sheet name="Pvt.Sez Employment" sheetId="2" r:id="rId2"/>
    <sheet name="Pvt.Sez Investment" sheetId="3" r:id="rId3"/>
    <sheet name="Vsez Exports" sheetId="4" r:id="rId4"/>
    <sheet name="Vsez Employment" sheetId="5" r:id="rId5"/>
    <sheet name="Vsez Investment" sheetId="6" r:id="rId6"/>
    <sheet name="Sectorwise VSEZ" sheetId="7" r:id="rId7"/>
    <sheet name="Sectorwise Pvt. Sez" sheetId="8" r:id="rId8"/>
    <sheet name="ANEX V for private SEZ" sheetId="10" r:id="rId9"/>
    <sheet name="ANEX VI for private SEZ" sheetId="11" r:id="rId10"/>
    <sheet name="Sheet1" sheetId="12" r:id="rId11"/>
  </sheets>
  <definedNames>
    <definedName name="_xlnm._FilterDatabase" localSheetId="1" hidden="1">'Pvt.Sez Employment'!$A$1:$L$71</definedName>
    <definedName name="_xlnm._FilterDatabase" localSheetId="0" hidden="1">'Pvt.Sez Exports '!$D$4:$D$70</definedName>
    <definedName name="_xlnm._FilterDatabase" localSheetId="2" hidden="1">'Pvt.Sez Investment'!$D$6:$D$10</definedName>
    <definedName name="_xlnm._FilterDatabase" localSheetId="7" hidden="1">'Sectorwise Pvt. Sez'!$A$2:$W$66</definedName>
    <definedName name="_xlnm.Print_Area" localSheetId="9">'ANEX VI for private SEZ'!$A$1:$H$22</definedName>
    <definedName name="_xlnm.Print_Area" localSheetId="0">'Pvt.Sez Exports '!$A$1:$O$70</definedName>
    <definedName name="_xlnm.Print_Area" localSheetId="7">'Sectorwise Pvt. Sez'!$A$1:$W$66</definedName>
    <definedName name="_xlnm.Print_Area" localSheetId="5">'Vsez Investment'!$A$1:$H$9</definedName>
  </definedNames>
  <calcPr calcId="124519"/>
</workbook>
</file>

<file path=xl/calcChain.xml><?xml version="1.0" encoding="utf-8"?>
<calcChain xmlns="http://schemas.openxmlformats.org/spreadsheetml/2006/main">
  <c r="F9" i="11"/>
  <c r="C8"/>
  <c r="H66" i="8"/>
  <c r="I66"/>
  <c r="M66"/>
  <c r="N66"/>
  <c r="P66"/>
  <c r="U66"/>
  <c r="F71" i="2"/>
  <c r="G71"/>
  <c r="H71"/>
  <c r="I71"/>
  <c r="J71"/>
  <c r="K71"/>
  <c r="F73" i="3"/>
  <c r="G73"/>
  <c r="H73"/>
  <c r="I73"/>
  <c r="J73"/>
  <c r="K73"/>
  <c r="L73"/>
  <c r="M73"/>
  <c r="N73"/>
  <c r="F70" i="1"/>
  <c r="G70"/>
  <c r="H70"/>
  <c r="K70"/>
  <c r="L70"/>
  <c r="N70"/>
  <c r="O70"/>
  <c r="J41" i="3" l="1"/>
  <c r="I41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3" s="1"/>
  <c r="O70"/>
  <c r="O71"/>
  <c r="O72"/>
  <c r="L9" i="2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I8" i="1"/>
  <c r="M8" s="1"/>
  <c r="I9"/>
  <c r="M9" s="1"/>
  <c r="I10"/>
  <c r="M10" s="1"/>
  <c r="I11"/>
  <c r="M11" s="1"/>
  <c r="I12"/>
  <c r="M12" s="1"/>
  <c r="I13"/>
  <c r="M13" s="1"/>
  <c r="I14"/>
  <c r="M14" s="1"/>
  <c r="I15"/>
  <c r="M15" s="1"/>
  <c r="I16"/>
  <c r="M16" s="1"/>
  <c r="I17"/>
  <c r="M17" s="1"/>
  <c r="I18"/>
  <c r="M18" s="1"/>
  <c r="I19"/>
  <c r="M19" s="1"/>
  <c r="I20"/>
  <c r="M20" s="1"/>
  <c r="I21"/>
  <c r="M21" s="1"/>
  <c r="I22"/>
  <c r="M22" s="1"/>
  <c r="I23"/>
  <c r="M23" s="1"/>
  <c r="I24"/>
  <c r="M24" s="1"/>
  <c r="I25"/>
  <c r="M25" s="1"/>
  <c r="I26"/>
  <c r="M26" s="1"/>
  <c r="I27"/>
  <c r="M27" s="1"/>
  <c r="I28"/>
  <c r="M28" s="1"/>
  <c r="I29"/>
  <c r="M29" s="1"/>
  <c r="I30"/>
  <c r="M30" s="1"/>
  <c r="I31"/>
  <c r="M31" s="1"/>
  <c r="I32"/>
  <c r="M32" s="1"/>
  <c r="I33"/>
  <c r="M33" s="1"/>
  <c r="I34"/>
  <c r="M34" s="1"/>
  <c r="I35"/>
  <c r="M35" s="1"/>
  <c r="I36"/>
  <c r="M36" s="1"/>
  <c r="I37"/>
  <c r="M37" s="1"/>
  <c r="I38"/>
  <c r="M38" s="1"/>
  <c r="I39"/>
  <c r="M39" s="1"/>
  <c r="I40"/>
  <c r="M40" s="1"/>
  <c r="I41"/>
  <c r="M41" s="1"/>
  <c r="I42"/>
  <c r="M42" s="1"/>
  <c r="I43"/>
  <c r="M43" s="1"/>
  <c r="I44"/>
  <c r="M44" s="1"/>
  <c r="I45"/>
  <c r="M45" s="1"/>
  <c r="I46"/>
  <c r="M46" s="1"/>
  <c r="I47"/>
  <c r="M47" s="1"/>
  <c r="I48"/>
  <c r="M48" s="1"/>
  <c r="I49"/>
  <c r="M49" s="1"/>
  <c r="I50"/>
  <c r="M50" s="1"/>
  <c r="I51"/>
  <c r="M51" s="1"/>
  <c r="I52"/>
  <c r="M52" s="1"/>
  <c r="I53"/>
  <c r="M53" s="1"/>
  <c r="I54"/>
  <c r="M54" s="1"/>
  <c r="I55"/>
  <c r="M55" s="1"/>
  <c r="I56"/>
  <c r="M56" s="1"/>
  <c r="I57"/>
  <c r="M57" s="1"/>
  <c r="I58"/>
  <c r="M58" s="1"/>
  <c r="I59"/>
  <c r="M59" s="1"/>
  <c r="I60"/>
  <c r="M60" s="1"/>
  <c r="I61"/>
  <c r="M61" s="1"/>
  <c r="I62"/>
  <c r="M62" s="1"/>
  <c r="I63"/>
  <c r="M63" s="1"/>
  <c r="I64"/>
  <c r="I65"/>
  <c r="M65" s="1"/>
  <c r="I66"/>
  <c r="M66" s="1"/>
  <c r="I67"/>
  <c r="M67" s="1"/>
  <c r="I68"/>
  <c r="M68" s="1"/>
  <c r="I69"/>
  <c r="M69" s="1"/>
  <c r="C19" i="11" l="1"/>
  <c r="E19" s="1"/>
  <c r="M64" i="1"/>
  <c r="J33"/>
  <c r="J27"/>
  <c r="J7" i="4" l="1"/>
  <c r="N7" s="1"/>
  <c r="C21" i="10" l="1"/>
  <c r="C20"/>
  <c r="C19"/>
  <c r="C18"/>
  <c r="C17"/>
  <c r="C16"/>
  <c r="C15"/>
  <c r="C14"/>
  <c r="C13"/>
  <c r="C12"/>
  <c r="C11"/>
  <c r="C10"/>
  <c r="C9"/>
  <c r="C8"/>
  <c r="C7"/>
  <c r="C6"/>
  <c r="C5"/>
  <c r="G56" i="8"/>
  <c r="V48"/>
  <c r="S48"/>
  <c r="S66" s="1"/>
  <c r="L38"/>
  <c r="G27"/>
  <c r="G15"/>
  <c r="G9"/>
  <c r="E7" i="10"/>
  <c r="F7" l="1"/>
  <c r="C22"/>
  <c r="D22" i="11"/>
  <c r="E9"/>
  <c r="E13"/>
  <c r="E14"/>
  <c r="E18"/>
  <c r="E20"/>
  <c r="H10" l="1"/>
  <c r="H13"/>
  <c r="H14"/>
  <c r="H18"/>
  <c r="H20"/>
  <c r="G22"/>
  <c r="J31" i="1"/>
  <c r="J13"/>
  <c r="J21"/>
  <c r="J22"/>
  <c r="J62"/>
  <c r="F11" i="11"/>
  <c r="H11" s="1"/>
  <c r="F8"/>
  <c r="H8" s="1"/>
  <c r="F16"/>
  <c r="H16" s="1"/>
  <c r="H9"/>
  <c r="F17"/>
  <c r="H17" s="1"/>
  <c r="C11"/>
  <c r="E11" s="1"/>
  <c r="E8"/>
  <c r="C16"/>
  <c r="E16" s="1"/>
  <c r="C10"/>
  <c r="E10" s="1"/>
  <c r="C17"/>
  <c r="E17" s="1"/>
  <c r="L8" i="2"/>
  <c r="L71" s="1"/>
  <c r="H21" i="11" l="1"/>
  <c r="F12"/>
  <c r="H12" s="1"/>
  <c r="C21"/>
  <c r="E21" s="1"/>
  <c r="F15"/>
  <c r="H15" s="1"/>
  <c r="C15"/>
  <c r="E15" s="1"/>
  <c r="C6"/>
  <c r="E6" s="1"/>
  <c r="C12"/>
  <c r="E12" s="1"/>
  <c r="C7"/>
  <c r="E7" s="1"/>
  <c r="I7" i="1"/>
  <c r="J40"/>
  <c r="J36"/>
  <c r="J26"/>
  <c r="J25"/>
  <c r="J23"/>
  <c r="J15"/>
  <c r="J11"/>
  <c r="J10"/>
  <c r="J19"/>
  <c r="J42"/>
  <c r="J45"/>
  <c r="J48"/>
  <c r="J66"/>
  <c r="F7" i="11"/>
  <c r="H7" s="1"/>
  <c r="M7" i="1" l="1"/>
  <c r="M70" s="1"/>
  <c r="I70"/>
  <c r="J55"/>
  <c r="J8"/>
  <c r="G4" i="8"/>
  <c r="J59" i="1"/>
  <c r="F53" i="8"/>
  <c r="J56" i="1"/>
  <c r="V49" i="8"/>
  <c r="J54" i="1"/>
  <c r="V47" i="8"/>
  <c r="O35"/>
  <c r="J37" i="1"/>
  <c r="G33" i="8"/>
  <c r="J34" i="1"/>
  <c r="G30" i="8"/>
  <c r="J32" i="1"/>
  <c r="G28" i="8"/>
  <c r="J29" i="1"/>
  <c r="G25" i="8"/>
  <c r="G23"/>
  <c r="J20" i="1"/>
  <c r="G16" i="8"/>
  <c r="J18" i="1"/>
  <c r="G14" i="8"/>
  <c r="J12" i="1"/>
  <c r="G8" i="8"/>
  <c r="J9" i="1"/>
  <c r="L5" i="8"/>
  <c r="J47" i="1"/>
  <c r="G42" i="8"/>
  <c r="J52" i="1"/>
  <c r="L50" i="8"/>
  <c r="J7" i="1"/>
  <c r="F3" i="8"/>
  <c r="J67" i="1"/>
  <c r="L63" i="8"/>
  <c r="J60" i="1"/>
  <c r="F54" i="8"/>
  <c r="J58" i="1"/>
  <c r="Q52" i="8"/>
  <c r="J43" i="1"/>
  <c r="T39" i="8"/>
  <c r="T66" s="1"/>
  <c r="F19" i="11" s="1"/>
  <c r="H19" s="1"/>
  <c r="J35" i="1"/>
  <c r="G31" i="8"/>
  <c r="G29"/>
  <c r="J30" i="1"/>
  <c r="G26" i="8"/>
  <c r="J28" i="1"/>
  <c r="G24" i="8"/>
  <c r="J24" i="1"/>
  <c r="G20" i="8"/>
  <c r="J17" i="1"/>
  <c r="G13" i="8"/>
  <c r="J51" i="1"/>
  <c r="V45" i="8"/>
  <c r="V66" s="1"/>
  <c r="J53" i="1"/>
  <c r="O46" i="8"/>
  <c r="J46" i="1"/>
  <c r="L41" i="8"/>
  <c r="J44" i="1"/>
  <c r="G40" i="8"/>
  <c r="G37"/>
  <c r="J41" i="1"/>
  <c r="J57"/>
  <c r="F51" i="8"/>
  <c r="J61" i="1"/>
  <c r="G55" i="8"/>
  <c r="J16" i="1"/>
  <c r="R12" i="8"/>
  <c r="J14" i="1"/>
  <c r="K10" i="8"/>
  <c r="K66" s="1"/>
  <c r="J49" i="1"/>
  <c r="O43" i="8"/>
  <c r="J64" i="1"/>
  <c r="G58" i="8"/>
  <c r="J63" i="1"/>
  <c r="R57" i="8"/>
  <c r="J38" i="1"/>
  <c r="L34" i="8"/>
  <c r="J50" i="1"/>
  <c r="Q44" i="8"/>
  <c r="Q66" s="1"/>
  <c r="J65" i="1"/>
  <c r="J59" i="8"/>
  <c r="J66" s="1"/>
  <c r="C22" i="11"/>
  <c r="E22" s="1"/>
  <c r="J39" i="1"/>
  <c r="F66" i="8" l="1"/>
  <c r="L66"/>
  <c r="G66"/>
  <c r="R66"/>
  <c r="O66"/>
  <c r="J70" i="1"/>
  <c r="W12" i="8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"/>
  <c r="W7"/>
  <c r="W8"/>
  <c r="W9"/>
  <c r="W10"/>
  <c r="W11"/>
  <c r="W5"/>
  <c r="W4"/>
  <c r="W3" i="7"/>
  <c r="W66" i="8" l="1"/>
  <c r="G8" i="6"/>
  <c r="O10" i="3" l="1"/>
  <c r="F6" i="11" l="1"/>
  <c r="H6" s="1"/>
  <c r="H22" s="1"/>
  <c r="C9" i="6"/>
  <c r="D9"/>
  <c r="E9"/>
  <c r="F9"/>
  <c r="G9"/>
  <c r="F22" i="11" l="1"/>
  <c r="E21" i="10"/>
  <c r="F21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E8"/>
  <c r="F8" s="1"/>
  <c r="E5"/>
  <c r="F5" s="1"/>
  <c r="E20" l="1"/>
  <c r="F20" s="1"/>
  <c r="E6"/>
  <c r="F6" s="1"/>
  <c r="F9"/>
  <c r="E22" l="1"/>
  <c r="F22" s="1"/>
</calcChain>
</file>

<file path=xl/comments1.xml><?xml version="1.0" encoding="utf-8"?>
<comments xmlns="http://schemas.openxmlformats.org/spreadsheetml/2006/main">
  <authors>
    <author>MOHANRAO</author>
  </authors>
  <commentList>
    <comment ref="O39" authorId="0">
      <text>
        <r>
          <rPr>
            <sz val="9"/>
            <color indexed="81"/>
            <rFont val="Tahoma"/>
            <family val="2"/>
          </rPr>
          <t xml:space="preserve">neelima: cumulative figures added in the qpr
</t>
        </r>
      </text>
    </comment>
  </commentList>
</comments>
</file>

<file path=xl/comments2.xml><?xml version="1.0" encoding="utf-8"?>
<comments xmlns="http://schemas.openxmlformats.org/spreadsheetml/2006/main">
  <authors>
    <author>MOHANRAO</author>
  </authors>
  <commentList>
    <comment ref="W39" authorId="0">
      <text>
        <r>
          <rPr>
            <sz val="9"/>
            <color indexed="81"/>
            <rFont val="Tahoma"/>
            <family val="2"/>
          </rPr>
          <t>Neelima: perhaps added last quarter figures</t>
        </r>
      </text>
    </comment>
  </commentList>
</comments>
</file>

<file path=xl/sharedStrings.xml><?xml version="1.0" encoding="utf-8"?>
<sst xmlns="http://schemas.openxmlformats.org/spreadsheetml/2006/main" count="1176" uniqueCount="437">
  <si>
    <t>No.</t>
  </si>
  <si>
    <t>Name of the SEZ</t>
  </si>
  <si>
    <t>Location</t>
  </si>
  <si>
    <t>Type</t>
  </si>
  <si>
    <t>Physical Exports</t>
  </si>
  <si>
    <t xml:space="preserve">Imports </t>
  </si>
  <si>
    <t>IT/ITES</t>
  </si>
  <si>
    <t>Trading</t>
  </si>
  <si>
    <t>Manufacturing</t>
  </si>
  <si>
    <t>Total</t>
  </si>
  <si>
    <t>Deemed Exports</t>
  </si>
  <si>
    <t>DTA Sales</t>
  </si>
  <si>
    <t>Total Production</t>
  </si>
  <si>
    <t>Capital goods</t>
  </si>
  <si>
    <t>Raw material/consumables etc.</t>
  </si>
  <si>
    <t xml:space="preserve">APIIC Ltd  </t>
  </si>
  <si>
    <t>Karakapatla</t>
  </si>
  <si>
    <t>25.07.07</t>
  </si>
  <si>
    <t>APIIC Ltd - Nanakramguda</t>
  </si>
  <si>
    <t>Nanakramguda</t>
  </si>
  <si>
    <t>Jedcherla</t>
  </si>
  <si>
    <t>13.06.07</t>
  </si>
  <si>
    <t>APIIC Ltd - Warangal</t>
  </si>
  <si>
    <t>Warangal</t>
  </si>
  <si>
    <t>12.12.07</t>
  </si>
  <si>
    <t>V.R. Enterprises, Warangal</t>
  </si>
  <si>
    <t>17.09.07</t>
  </si>
  <si>
    <t>JT Holdings Pvt Ltd, RR Dist.</t>
  </si>
  <si>
    <t>RR District</t>
  </si>
  <si>
    <t>18.05.07</t>
  </si>
  <si>
    <t>Stargaze Properties Pvt Ltd, RR Dist</t>
  </si>
  <si>
    <t>01.06.07</t>
  </si>
  <si>
    <t>Hyderabad Gems SEZ Ltd, RR Dist</t>
  </si>
  <si>
    <t>Gems&amp; Jewellery</t>
  </si>
  <si>
    <t>14.08.06</t>
  </si>
  <si>
    <t>APIIC Ltd - Maheswaram</t>
  </si>
  <si>
    <t>Maheswaram</t>
  </si>
  <si>
    <t>Electronic Hardware</t>
  </si>
  <si>
    <t>FAB City SPV (India) Pvt Ltd, RR Dist</t>
  </si>
  <si>
    <t>SemiConductors</t>
  </si>
  <si>
    <t>15.01.07</t>
  </si>
  <si>
    <t>CMC Limited, Gachibowli</t>
  </si>
  <si>
    <t>Gachibowli</t>
  </si>
  <si>
    <t>05.12.06</t>
  </si>
  <si>
    <t>DLF Commercial Developers Ltd, Gachibowli</t>
  </si>
  <si>
    <t>26.04.07</t>
  </si>
  <si>
    <t>Manikonda</t>
  </si>
  <si>
    <t>10.04.07</t>
  </si>
  <si>
    <t>Indu Techzone Pvt Ltd, Mamidipally</t>
  </si>
  <si>
    <t>Mamidipally</t>
  </si>
  <si>
    <t>11.08.06</t>
  </si>
  <si>
    <t>Maytas Enterprises SEZ Pvt Ltd, Gopannpally</t>
  </si>
  <si>
    <t>gopannpally</t>
  </si>
  <si>
    <t>20.04.07</t>
  </si>
  <si>
    <t>Maytas Hills County SEZ Pvt Ltd, Bachupally</t>
  </si>
  <si>
    <t>Bachupally</t>
  </si>
  <si>
    <t>Maytas Ventures SEZ Pvt Ltd, Medchal</t>
  </si>
  <si>
    <t>Medchal</t>
  </si>
  <si>
    <t>Navayuga Legala Estates Pvt Ltd, Serilingampally</t>
  </si>
  <si>
    <t>Serilingampally</t>
  </si>
  <si>
    <t>20.09.07</t>
  </si>
  <si>
    <t>Rudradev Infopark Pvt Ltd, Chevella</t>
  </si>
  <si>
    <t>Chevella</t>
  </si>
  <si>
    <t>20.05.07</t>
  </si>
  <si>
    <t>Mahaveer Skyscrapers Ltd, Chevella</t>
  </si>
  <si>
    <t>06.06.07</t>
  </si>
  <si>
    <t>Madhapur</t>
  </si>
  <si>
    <t>20.6.2006</t>
  </si>
  <si>
    <t>Bahadurpally</t>
  </si>
  <si>
    <t>11.09.06</t>
  </si>
  <si>
    <t>Serene Properties, Ghatkesar</t>
  </si>
  <si>
    <t>Ghatkesar</t>
  </si>
  <si>
    <t>Sundew Properties, Madhapur</t>
  </si>
  <si>
    <t>16.10.06</t>
  </si>
  <si>
    <t>NSL SEZ, Uppal</t>
  </si>
  <si>
    <t>Uppal</t>
  </si>
  <si>
    <t>Wipro Limited, Gopannapally</t>
  </si>
  <si>
    <t>Gopannapally</t>
  </si>
  <si>
    <t>07.12.07</t>
  </si>
  <si>
    <t>Wipro Limited, Manikonda</t>
  </si>
  <si>
    <t>01.08.06</t>
  </si>
  <si>
    <t>Lanco Hills Technology, Manikonda</t>
  </si>
  <si>
    <t>Divyasree NSL, Raidurga</t>
  </si>
  <si>
    <t>Raidurga, Gachchibowli</t>
  </si>
  <si>
    <t>Brahmani Infratech, Mamidipally</t>
  </si>
  <si>
    <t>04.10.07</t>
  </si>
  <si>
    <t>Infosys Tech, Pocharam</t>
  </si>
  <si>
    <t xml:space="preserve">Pocharam </t>
  </si>
  <si>
    <t>Divi’s Laboratories Limited, Vskp</t>
  </si>
  <si>
    <t>Chippada, Visakhapatnam</t>
  </si>
  <si>
    <t>Pharmaceuticals</t>
  </si>
  <si>
    <t>16.05.06</t>
  </si>
  <si>
    <t>Apache SEZ Development India Private Limited,Nellore</t>
  </si>
  <si>
    <t>Tada Mandal, Nellore District</t>
  </si>
  <si>
    <t>Footwear</t>
  </si>
  <si>
    <t>08.08.06</t>
  </si>
  <si>
    <t>Whitefield paper mills Ltd, Kovvur</t>
  </si>
  <si>
    <t>Kovvur, EG District</t>
  </si>
  <si>
    <t>Writing and printing paper mill</t>
  </si>
  <si>
    <t>22.12.06</t>
  </si>
  <si>
    <t>APIIC, Madhurwada, Hill NO. 2</t>
  </si>
  <si>
    <t>Visakhapatnam</t>
  </si>
  <si>
    <t>28.12.06</t>
  </si>
  <si>
    <t>Hetero Infrastructure private Limited, Vskp</t>
  </si>
  <si>
    <t>Nakkapalli</t>
  </si>
  <si>
    <t>11.01.07</t>
  </si>
  <si>
    <t>APIIC Ltd &amp; L&amp;T, Keesarapalli</t>
  </si>
  <si>
    <t>Nakkapali, Visakhapatnam</t>
  </si>
  <si>
    <t>Brandix India Apparel City Private Ltd., Vskp</t>
  </si>
  <si>
    <t>Achutapuram, Visakhapatnam</t>
  </si>
  <si>
    <t>APIIC Ltd. (IT/ITES) Madhurwada, Hill No. 3</t>
  </si>
  <si>
    <t>11.04.07</t>
  </si>
  <si>
    <t>Multi product</t>
  </si>
  <si>
    <t>Kakinada SEZ Private Limited,Kakinada</t>
  </si>
  <si>
    <t>Kakinada, EG District</t>
  </si>
  <si>
    <t>Ramky Pharma City (India) Pvt. Ltd, Vskp.</t>
  </si>
  <si>
    <t>Parawada Mandal, Visakhapatnam</t>
  </si>
  <si>
    <t>10.05.07</t>
  </si>
  <si>
    <t>Satyam Computer Services Limited ,Thotlakonda</t>
  </si>
  <si>
    <t>Sricity Pvt. Ltd.,Chittoor</t>
  </si>
  <si>
    <t>Chittoor</t>
  </si>
  <si>
    <t>Multi Product</t>
  </si>
  <si>
    <t>Mas Fabric Park (India) Pvt. Ltd., Nellore</t>
  </si>
  <si>
    <t>Nellore</t>
  </si>
  <si>
    <t>Textile and apparel</t>
  </si>
  <si>
    <t>06.11.07</t>
  </si>
  <si>
    <t>Parry Infrastructure Company Private Limited, Kakinada</t>
  </si>
  <si>
    <t>Food Processing</t>
  </si>
  <si>
    <t>20.12.07</t>
  </si>
  <si>
    <t>Ranga Reddy District, AP</t>
  </si>
  <si>
    <t>Aerospace Engineering industries</t>
  </si>
  <si>
    <t>24.12.2008</t>
  </si>
  <si>
    <t>Medak District,AP</t>
  </si>
  <si>
    <t>Biotech</t>
  </si>
  <si>
    <t>M/s. APIIC Ltd., Naidupeta</t>
  </si>
  <si>
    <t>Nellore, AP</t>
  </si>
  <si>
    <t>16.02.2009</t>
  </si>
  <si>
    <t>24.04.2009</t>
  </si>
  <si>
    <t>M/s. Dr. Reddy's Laboratories ltd</t>
  </si>
  <si>
    <t>M/s. Bharatiya international SEZ Ltd</t>
  </si>
  <si>
    <t>Leather Sector</t>
  </si>
  <si>
    <t>04.05.2009</t>
  </si>
  <si>
    <t>M/s. Anrak Aluminium Ltd, Makavarapallem Dist, Visakhapatnam</t>
  </si>
  <si>
    <t>Makavarapallem Village, Visakhapatnam</t>
  </si>
  <si>
    <t>Alumina/Aluminium refining, smelting</t>
  </si>
  <si>
    <t>5.5.2010</t>
  </si>
  <si>
    <t>APIIC</t>
  </si>
  <si>
    <t xml:space="preserve">Biotech </t>
  </si>
  <si>
    <t xml:space="preserve">Village Annagi and Bodduvanipalem, Maddipadu and Korispadu, District Prakasham </t>
  </si>
  <si>
    <t>Building Products</t>
  </si>
  <si>
    <t>8.9.2009</t>
  </si>
  <si>
    <t>Village Mamidipalli, RR District</t>
  </si>
  <si>
    <t>Aviation Sector</t>
  </si>
  <si>
    <t>20.10.2009</t>
  </si>
  <si>
    <t>Shameerpet RR District</t>
  </si>
  <si>
    <t>IFFCO Kisan SEZ</t>
  </si>
  <si>
    <t>Nellore, A.P</t>
  </si>
  <si>
    <t>19.4.2010</t>
  </si>
  <si>
    <t>Shantha Biotechnics Ltd</t>
  </si>
  <si>
    <t>Survey no.354, Muppireddypalli village</t>
  </si>
  <si>
    <t>13.08.2010</t>
  </si>
  <si>
    <t>Indus GeneExpressions Limited</t>
  </si>
  <si>
    <t>Village Koduru and Settipalli, Mandal Chilamathur, District Anantapur</t>
  </si>
  <si>
    <t>18.03.2011</t>
  </si>
  <si>
    <t>Annexure-II</t>
  </si>
  <si>
    <t>S.No.</t>
  </si>
  <si>
    <t>Name of the Zone</t>
  </si>
  <si>
    <t>Date of Notification</t>
  </si>
  <si>
    <t>Product/Type</t>
  </si>
  <si>
    <t>Area</t>
  </si>
  <si>
    <t>No. of Units approved</t>
  </si>
  <si>
    <t>Indirect Employment</t>
  </si>
  <si>
    <t>Direct Employment</t>
  </si>
  <si>
    <t xml:space="preserve">Current Employment </t>
  </si>
  <si>
    <t>Men</t>
  </si>
  <si>
    <t xml:space="preserve">Women </t>
  </si>
  <si>
    <t xml:space="preserve">(1) </t>
  </si>
  <si>
    <t xml:space="preserve">(2) </t>
  </si>
  <si>
    <t xml:space="preserve">(3) </t>
  </si>
  <si>
    <t xml:space="preserve">(5) </t>
  </si>
  <si>
    <t xml:space="preserve">(6) </t>
  </si>
  <si>
    <t xml:space="preserve">(7) </t>
  </si>
  <si>
    <t xml:space="preserve">(8) </t>
  </si>
  <si>
    <t xml:space="preserve">(9) </t>
  </si>
  <si>
    <t xml:space="preserve">(10) </t>
  </si>
  <si>
    <t xml:space="preserve">(11) </t>
  </si>
  <si>
    <t xml:space="preserve">(12) </t>
  </si>
  <si>
    <t xml:space="preserve">(13) </t>
  </si>
  <si>
    <t xml:space="preserve">(14) </t>
  </si>
  <si>
    <t>APIIC Ltd, Karakapatla</t>
  </si>
  <si>
    <t>50.87 A</t>
  </si>
  <si>
    <t>60.7 Hec</t>
  </si>
  <si>
    <t>10 Hec</t>
  </si>
  <si>
    <t>18.09.06</t>
  </si>
  <si>
    <t>Infosys Technologies, Pocharam</t>
  </si>
  <si>
    <t>APIIC, Madhurwada (Hill No.2)</t>
  </si>
  <si>
    <t>APIIC Ltd. (IT/ITES) Madhurwada, Hill NO. 3</t>
  </si>
  <si>
    <t>23.04.07</t>
  </si>
  <si>
    <t>Aerospace &amp; Precision Engineering</t>
  </si>
  <si>
    <t>5.3.2009 &amp; 5.5.2010</t>
  </si>
  <si>
    <t xml:space="preserve">APIIC, Village Annagi and Bodduvanipalem, Maddipadu and Korispadu, District Prakasham </t>
  </si>
  <si>
    <t>APIIC, Shameerpet RR District</t>
  </si>
  <si>
    <t>Annexure-III</t>
  </si>
  <si>
    <t>Rs. Crores</t>
  </si>
  <si>
    <t>Dt. of Notification</t>
  </si>
  <si>
    <t>Type of SEZ</t>
  </si>
  <si>
    <t>Inv. proposed  (excl. FDI)</t>
  </si>
  <si>
    <t>Invest. made  (excl. FDI)</t>
  </si>
  <si>
    <t>FDI  proposed</t>
  </si>
  <si>
    <t>FDI  inv. Made</t>
  </si>
  <si>
    <t>Developer</t>
  </si>
  <si>
    <t>Unit</t>
  </si>
  <si>
    <t>Units</t>
  </si>
  <si>
    <t>By Developer</t>
  </si>
  <si>
    <t>By Units</t>
  </si>
  <si>
    <t>In Land</t>
  </si>
  <si>
    <t xml:space="preserve">In others </t>
  </si>
  <si>
    <t xml:space="preserve">(4) </t>
  </si>
  <si>
    <t xml:space="preserve">(Total of CoL. 8.9.10, 13 , 14 ) </t>
  </si>
  <si>
    <t>APIIC Ltd, Karkapatla</t>
  </si>
  <si>
    <t>40.47 H</t>
  </si>
  <si>
    <t>16 H</t>
  </si>
  <si>
    <t>14.32 H</t>
  </si>
  <si>
    <t>-</t>
  </si>
  <si>
    <t>170.51 Ac</t>
  </si>
  <si>
    <t>10.61 ha</t>
  </si>
  <si>
    <t>10.218 ha</t>
  </si>
  <si>
    <t>10.5 ha</t>
  </si>
  <si>
    <t>26 Ac</t>
  </si>
  <si>
    <t>01.08.2008</t>
  </si>
  <si>
    <t>5.5.2009</t>
  </si>
  <si>
    <t>GRAND TOTAL</t>
  </si>
  <si>
    <t>Annexure-I</t>
  </si>
  <si>
    <t xml:space="preserve"> Exports from SEZs established by Central Government </t>
  </si>
  <si>
    <t>Dt. Of commencement of operation</t>
  </si>
  <si>
    <t xml:space="preserve">Date of notifi-cation </t>
  </si>
  <si>
    <t xml:space="preserve">Production and Exports  </t>
  </si>
  <si>
    <t>VSEZ</t>
  </si>
  <si>
    <t>15.03.1989</t>
  </si>
  <si>
    <t>Zone</t>
  </si>
  <si>
    <t>Date of commencement of operation</t>
  </si>
  <si>
    <t xml:space="preserve">Men </t>
  </si>
  <si>
    <t>(1)</t>
  </si>
  <si>
    <t>(2)</t>
  </si>
  <si>
    <t>(3)</t>
  </si>
  <si>
    <t>(4)</t>
  </si>
  <si>
    <t>(5)</t>
  </si>
  <si>
    <t>(6)</t>
  </si>
  <si>
    <t>Government SEZs (EPZs converted as SEZs):</t>
  </si>
  <si>
    <t xml:space="preserve">No. </t>
  </si>
  <si>
    <t>Govt. investment (Developer)</t>
  </si>
  <si>
    <t>Pvt. Inv. by units (excl. FDI)</t>
  </si>
  <si>
    <t xml:space="preserve">Total investment made </t>
  </si>
  <si>
    <t xml:space="preserve">Rs. Crores </t>
  </si>
  <si>
    <t xml:space="preserve"> Vishakhapatnam SEZ</t>
  </si>
  <si>
    <t>Lanco Solar Pvt.Ltd</t>
  </si>
  <si>
    <t>vill.-Mehrumkhurd &amp; chawardhal, Chhattisgarh</t>
  </si>
  <si>
    <t>31.01.2011</t>
  </si>
  <si>
    <t>M/s.TCSL Ltd., Adibatla(Developer)</t>
  </si>
  <si>
    <t>05.02.2011</t>
  </si>
  <si>
    <t xml:space="preserve">M/s.TCSL Ltd., </t>
  </si>
  <si>
    <t>Adibatla(Developer)</t>
  </si>
  <si>
    <t>1867.054 Acres</t>
  </si>
  <si>
    <t>Annex. III</t>
  </si>
  <si>
    <t>DeemedExports</t>
  </si>
  <si>
    <t xml:space="preserve">(Total of Col.3, 4 &amp; 6) </t>
  </si>
  <si>
    <t>APIIC IT/ITSEZ,Kakinada</t>
  </si>
  <si>
    <t>30.11.2011</t>
  </si>
  <si>
    <t>APIIC IT/ITSEZ,Kakinda</t>
  </si>
  <si>
    <t>S.No</t>
  </si>
  <si>
    <t xml:space="preserve">Name of Zone </t>
  </si>
  <si>
    <t>Bio tech</t>
  </si>
  <si>
    <t>Computer/Elecrtronics software</t>
  </si>
  <si>
    <t>Electronics hardware</t>
  </si>
  <si>
    <t>Electronics</t>
  </si>
  <si>
    <t>Engineering</t>
  </si>
  <si>
    <t>Gem&amp;Jewellery</t>
  </si>
  <si>
    <t>Chemicals &amp;Pharmaceuticls(Crude pertrleum refinery)</t>
  </si>
  <si>
    <t>Handicraft</t>
  </si>
  <si>
    <t>Plastic &amp; Rubber</t>
  </si>
  <si>
    <t>Leather, footware and sports goods</t>
  </si>
  <si>
    <t>Ceramics</t>
  </si>
  <si>
    <t>Food and Agro industries</t>
  </si>
  <si>
    <t>Non convention AL energy</t>
  </si>
  <si>
    <t>Trading &amp; Services</t>
  </si>
  <si>
    <t>Textiles &amp; Garments</t>
  </si>
  <si>
    <t>Tobbacco related products</t>
  </si>
  <si>
    <t>Misc.Ind.</t>
  </si>
  <si>
    <t>Total Exports</t>
  </si>
  <si>
    <t>Devunipalavalasa village, Ranasthalam Mandal, Srikakulam District</t>
  </si>
  <si>
    <t>11.11.2009</t>
  </si>
  <si>
    <t>APSEZ, Atchuthapuram</t>
  </si>
  <si>
    <t>12.04.2007</t>
  </si>
  <si>
    <t>12.04.07</t>
  </si>
  <si>
    <t>APIIC IT SEZ Kakinada</t>
  </si>
  <si>
    <t>Srikakulam</t>
  </si>
  <si>
    <t>Employment praposed</t>
  </si>
  <si>
    <t>23.04.2007</t>
  </si>
  <si>
    <t>APIIC Ltd, L&amp;T Keesarapalli Village</t>
  </si>
  <si>
    <t xml:space="preserve">M/s. APIIC Ltd., Adibatla, Ibrahim patnam, R .R. Dist, </t>
  </si>
  <si>
    <t>APIIC Ltd,Adibatla,  Ibrahimpatnam RR District</t>
  </si>
  <si>
    <t>APIIC Ltd, Adibatla, Ibrahimpatnam RR District</t>
  </si>
  <si>
    <t>APIIC Ltd, ,Adibatla, Ibrahimpatnam RR District</t>
  </si>
  <si>
    <t>17.01.06</t>
  </si>
  <si>
    <t>APIIC, Madhurwada (Hill No 2)</t>
  </si>
  <si>
    <t>APIIC Ltd. (IT/ITES) Madhurwada (Hill No 03)</t>
  </si>
  <si>
    <t>APIIC Ltd</t>
  </si>
  <si>
    <t>APIIC Pharma SEZ - Jedcherla</t>
  </si>
  <si>
    <t>APIIC Pharma Ltd - Jedcherla</t>
  </si>
  <si>
    <t>TCSL Ltd, Adibatla</t>
  </si>
  <si>
    <t>Gopannpally</t>
  </si>
  <si>
    <t>Pharma</t>
  </si>
  <si>
    <t>textile</t>
  </si>
  <si>
    <t>Multi - Product</t>
  </si>
  <si>
    <t>Sector Specific for solar</t>
  </si>
  <si>
    <t>ITES</t>
  </si>
  <si>
    <t>Nakkapalli, Visakhapatnam</t>
  </si>
  <si>
    <t>1002.97 Hec</t>
  </si>
  <si>
    <t>10.12 Hec</t>
  </si>
  <si>
    <t>132.64 Hec</t>
  </si>
  <si>
    <t>1000AC</t>
  </si>
  <si>
    <t>Tech Mahindra Limited (Satyam Computers), Madhapur</t>
  </si>
  <si>
    <t>Tech Mahindra Limited (Satyam Computers), Bahadurpally</t>
  </si>
  <si>
    <t>25.06.2007</t>
  </si>
  <si>
    <t>46.31 AC</t>
  </si>
  <si>
    <t>26 AC</t>
  </si>
  <si>
    <t>Tech Mahindra LimitedSatyam Computers, Bahadurpally</t>
  </si>
  <si>
    <t xml:space="preserve">                                                                                               </t>
  </si>
  <si>
    <t>M/s GMR Hyderabad Aviation SEZ Limited, Hyderbad</t>
  </si>
  <si>
    <t>Annexure-V</t>
  </si>
  <si>
    <t>                                (Rs. in crore)</t>
  </si>
  <si>
    <t>Sl. No.</t>
  </si>
  <si>
    <t>Sector</t>
  </si>
  <si>
    <t>Government SEZs</t>
  </si>
  <si>
    <t>State Govt/Private SEZs prior to SEZ Act, 2005</t>
  </si>
  <si>
    <t>SEZs notified under SEZ Act.</t>
  </si>
  <si>
    <t xml:space="preserve">Computer/ Electronic software </t>
  </si>
  <si>
    <t>Electronics and Hardware</t>
  </si>
  <si>
    <t xml:space="preserve">Electronics </t>
  </si>
  <si>
    <t xml:space="preserve">Engineering </t>
  </si>
  <si>
    <t>Gems And Jewellery</t>
  </si>
  <si>
    <t>Chemicals &amp; Pharmaceuticals (Crude Petroleum Refinery)</t>
  </si>
  <si>
    <t>Handicrafts</t>
  </si>
  <si>
    <t>Plastic and rubber</t>
  </si>
  <si>
    <t>Leather, footwear and sports goods</t>
  </si>
  <si>
    <t>Food and Agro Industry</t>
  </si>
  <si>
    <t>Non-conventional and Solar Energy</t>
  </si>
  <si>
    <t>Trading and service</t>
  </si>
  <si>
    <t>Textiles and garments</t>
  </si>
  <si>
    <t>Tobacco related products</t>
  </si>
  <si>
    <t xml:space="preserve">Misc. </t>
  </si>
  <si>
    <t>Annexure-VI</t>
  </si>
  <si>
    <t>Investment (Rs. In Crore)</t>
  </si>
  <si>
    <t>01.06.2007</t>
  </si>
  <si>
    <t>16.10.2006</t>
  </si>
  <si>
    <t>18.05.2007</t>
  </si>
  <si>
    <t>07.12.2007</t>
  </si>
  <si>
    <t>06.06.2007</t>
  </si>
  <si>
    <t>20.05.2007</t>
  </si>
  <si>
    <t>20.09.2007</t>
  </si>
  <si>
    <t>13.06.2007</t>
  </si>
  <si>
    <t>20.04.2007</t>
  </si>
  <si>
    <t>11.08.2006</t>
  </si>
  <si>
    <t>10.04.2007</t>
  </si>
  <si>
    <t>26.04.2007</t>
  </si>
  <si>
    <t>05.12.2006</t>
  </si>
  <si>
    <t>15.01.2007</t>
  </si>
  <si>
    <t>25.07.2007</t>
  </si>
  <si>
    <t>14.08.2006</t>
  </si>
  <si>
    <t>17.09.2007</t>
  </si>
  <si>
    <t>12.12.2007</t>
  </si>
  <si>
    <t>01.08.2006</t>
  </si>
  <si>
    <t>04.10.2007</t>
  </si>
  <si>
    <t>17.01.2006</t>
  </si>
  <si>
    <t>08.08.2006</t>
  </si>
  <si>
    <t>22.12.2006</t>
  </si>
  <si>
    <t>28.12.2006</t>
  </si>
  <si>
    <t>11.01.2007</t>
  </si>
  <si>
    <t>11.04.2007</t>
  </si>
  <si>
    <t>10.05.2007</t>
  </si>
  <si>
    <t>06.11.2007</t>
  </si>
  <si>
    <t>20.12.2007</t>
  </si>
  <si>
    <t>05.05.2010</t>
  </si>
  <si>
    <t>19.04.2010</t>
  </si>
  <si>
    <t>Exports in US $</t>
  </si>
  <si>
    <t>09.01.2008</t>
  </si>
  <si>
    <t>08.09.2009</t>
  </si>
  <si>
    <t>101.282 Hec</t>
  </si>
  <si>
    <t xml:space="preserve"> Phoenix Infoparks Pvt Ltd, Gachibowli</t>
  </si>
  <si>
    <t>Phoenix Infoparks Pvt Ltd, Gachibowli</t>
  </si>
  <si>
    <t>M/s. Dr. Reddy's Laboratories ltd(Denotified)</t>
  </si>
  <si>
    <t>M/s. Dr. Reddy's Laboratories ltd (Denotified)</t>
  </si>
  <si>
    <t>Export in US $</t>
  </si>
  <si>
    <t xml:space="preserve">Private SEZs </t>
  </si>
  <si>
    <t xml:space="preserve">Total </t>
  </si>
  <si>
    <t>Private SEZs</t>
  </si>
  <si>
    <t>M/s. Dr. Reddy's Laboratories ltd (De-notified)</t>
  </si>
  <si>
    <t xml:space="preserve">Production and Exports (Rs. In crores)
</t>
  </si>
  <si>
    <t xml:space="preserve">M/s Kakinada SEZ PVt LTd </t>
  </si>
  <si>
    <t>RADIANT CORPORATION PVT LTD., SECTOR SPECIFIC SEZ FOR ELECTRONIC HARDWARE AND SOFTWARE AND RELATED ACTIVITIES</t>
  </si>
  <si>
    <t>Plot No.20, Survey No.342,TSIIC Automotive Park,Muppireddypalli(V),Toopran(M),Medak Dist.,</t>
  </si>
  <si>
    <t>RADIANT CORPORATION PVT LTD.</t>
  </si>
  <si>
    <t>Toopran(M),Medak Dist.,</t>
  </si>
  <si>
    <t>1013.64 h</t>
  </si>
  <si>
    <t>VISAKHAPATNAM SPECIAL ECONOMIC ZONE, VISAKHAPATNAM,</t>
  </si>
  <si>
    <t>M/s Kakinada SEZ PVt LTd ,Kakinada, EG District</t>
  </si>
  <si>
    <t xml:space="preserve"> </t>
  </si>
  <si>
    <t>(Financial Year 2015-16 )</t>
  </si>
  <si>
    <t>(Financial Year 2015-16)</t>
  </si>
  <si>
    <t>Divyasree NSL Infrastructure (P) ltd</t>
  </si>
  <si>
    <t>22.06.03</t>
  </si>
  <si>
    <t>Exports from SEZs notified under the  SEZ Act, 2005 As on 31.12.2015</t>
  </si>
  <si>
    <t>Data on  Exports from SEZs as on  31.12.2015</t>
  </si>
  <si>
    <t>EMPLOYMENT IN VSEZ AS ON 31.12.2015</t>
  </si>
  <si>
    <t>Investment in Govt./State Govt/Private SEZs established prior to SEZ Act (As on 31.12.2015)</t>
  </si>
  <si>
    <t>Sector-wise exports (Govt. SEZs) for the period upto 31.12.2015  (Annexure-IV)</t>
  </si>
  <si>
    <t xml:space="preserve">  Sectorwise breakup of Exports  from SEZs as on  31st December, 2015 (2015-16)</t>
  </si>
  <si>
    <t xml:space="preserve">  Sectorwise breakup of Employment and Investment from SEZs as on  31st December, 2015</t>
  </si>
  <si>
    <t>20.06.2013</t>
  </si>
  <si>
    <t>SEZ Under De-notification</t>
  </si>
  <si>
    <t>NO Unit is present.Hence information is Nil</t>
  </si>
  <si>
    <t>Total Investment (incl. FDI) made upto 30.12.2015</t>
  </si>
  <si>
    <r>
      <t xml:space="preserve">date of notifi-cation/     </t>
    </r>
    <r>
      <rPr>
        <sz val="9"/>
        <rFont val="Times New Roman"/>
        <family val="1"/>
      </rPr>
      <t>date of commencement operation</t>
    </r>
  </si>
  <si>
    <t>M/s Radint Corporation Pvt LTd,Plot No.20, Survey No.342,TSIIC Automotive Park,Muppireddypalli(V),Toopran(M), Medak Dist.,</t>
  </si>
  <si>
    <t>(Financial Year 2015-16 (April-December'2015))</t>
  </si>
  <si>
    <r>
      <t xml:space="preserve"> </t>
    </r>
    <r>
      <rPr>
        <b/>
        <u/>
        <sz val="9"/>
        <rFont val="Times New Roman"/>
        <family val="1"/>
      </rPr>
      <t>Investment proposed and made in SEZs notified under SEZ Act As on 31.12.2015</t>
    </r>
  </si>
  <si>
    <t>VISAKHAPATNAM SPECIAL ECONOMIC ZONE, VISAKHAPATNAM</t>
  </si>
  <si>
    <t>Dr. Reddy's Laboratories Limited</t>
  </si>
  <si>
    <t>M/s. Dr. Reddy's Laboratories ltd (De-notify)</t>
  </si>
  <si>
    <t xml:space="preserve">RADIANT CORPORATION PVT LTD., SECTOR SPECIFIC SEZ </t>
  </si>
  <si>
    <t>M/s  Kakinada SEZ Pvt Ltd(II)</t>
  </si>
  <si>
    <t>Atchutapuram, Vizag</t>
  </si>
  <si>
    <t>Telengana</t>
  </si>
  <si>
    <t>Medak Dist.Telanagana</t>
  </si>
  <si>
    <t>Sector-wise exports (Pvt. SEZs) for the period upto 31.12.2015                                                                                                                                                                                               (Annexure-IV)</t>
  </si>
  <si>
    <t>Misc.Ind</t>
  </si>
  <si>
    <t xml:space="preserve"> Employment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</si>
</sst>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#,##0_ ;\-#,##0\ "/>
    <numFmt numFmtId="167" formatCode="0.00;[Red]0.00"/>
    <numFmt numFmtId="168" formatCode="0.0"/>
  </numFmts>
  <fonts count="4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Book Antiqua"/>
      <family val="1"/>
    </font>
    <font>
      <b/>
      <u/>
      <sz val="10"/>
      <name val="Times New Roman"/>
      <family val="1"/>
    </font>
    <font>
      <b/>
      <u/>
      <sz val="9"/>
      <name val="Times New Roman"/>
      <family val="1"/>
    </font>
    <font>
      <b/>
      <u/>
      <sz val="12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7030A0"/>
      <name val="Times New Roman"/>
      <family val="1"/>
    </font>
    <font>
      <b/>
      <sz val="9"/>
      <color theme="1"/>
      <name val="Calibri"/>
      <family val="2"/>
      <scheme val="minor"/>
    </font>
    <font>
      <b/>
      <sz val="16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164" fontId="14" fillId="0" borderId="0" applyFont="0" applyFill="0" applyBorder="0" applyAlignment="0" applyProtection="0"/>
  </cellStyleXfs>
  <cellXfs count="286">
    <xf numFmtId="0" fontId="0" fillId="0" borderId="0" xfId="0"/>
    <xf numFmtId="0" fontId="2" fillId="0" borderId="1" xfId="0" quotePrefix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/>
    <xf numFmtId="0" fontId="12" fillId="0" borderId="0" xfId="0" applyFont="1"/>
    <xf numFmtId="0" fontId="0" fillId="3" borderId="0" xfId="0" applyFill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12" fillId="3" borderId="1" xfId="0" applyFont="1" applyFill="1" applyBorder="1"/>
    <xf numFmtId="0" fontId="4" fillId="3" borderId="1" xfId="0" applyFont="1" applyFill="1" applyBorder="1" applyAlignment="1"/>
    <xf numFmtId="0" fontId="12" fillId="3" borderId="0" xfId="0" applyFont="1" applyFill="1"/>
    <xf numFmtId="0" fontId="18" fillId="0" borderId="0" xfId="0" applyFont="1"/>
    <xf numFmtId="0" fontId="12" fillId="0" borderId="1" xfId="0" applyFont="1" applyBorder="1"/>
    <xf numFmtId="0" fontId="11" fillId="0" borderId="7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9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6" fillId="4" borderId="0" xfId="0" applyFont="1" applyFill="1"/>
    <xf numFmtId="0" fontId="11" fillId="0" borderId="7" xfId="0" applyFont="1" applyFill="1" applyBorder="1" applyAlignment="1">
      <alignment horizontal="left" vertical="top" wrapText="1"/>
    </xf>
    <xf numFmtId="0" fontId="17" fillId="4" borderId="1" xfId="0" applyFont="1" applyFill="1" applyBorder="1"/>
    <xf numFmtId="0" fontId="12" fillId="3" borderId="3" xfId="0" applyFont="1" applyFill="1" applyBorder="1" applyAlignment="1">
      <alignment horizontal="center"/>
    </xf>
    <xf numFmtId="0" fontId="17" fillId="3" borderId="1" xfId="0" applyFont="1" applyFill="1" applyBorder="1"/>
    <xf numFmtId="0" fontId="0" fillId="3" borderId="0" xfId="0" applyFill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6" fillId="3" borderId="0" xfId="0" applyFont="1" applyFill="1" applyBorder="1"/>
    <xf numFmtId="0" fontId="16" fillId="4" borderId="0" xfId="0" applyFont="1" applyFill="1" applyBorder="1"/>
    <xf numFmtId="0" fontId="0" fillId="3" borderId="0" xfId="0" applyFont="1" applyFill="1" applyBorder="1"/>
    <xf numFmtId="0" fontId="0" fillId="4" borderId="0" xfId="0" applyFill="1" applyBorder="1"/>
    <xf numFmtId="0" fontId="5" fillId="3" borderId="0" xfId="0" applyFont="1" applyFill="1" applyBorder="1" applyAlignment="1">
      <alignment vertical="top"/>
    </xf>
    <xf numFmtId="0" fontId="17" fillId="3" borderId="0" xfId="0" applyFont="1" applyFill="1" applyBorder="1"/>
    <xf numFmtId="0" fontId="17" fillId="4" borderId="0" xfId="0" applyFont="1" applyFill="1" applyBorder="1"/>
    <xf numFmtId="0" fontId="21" fillId="3" borderId="0" xfId="0" applyFont="1" applyFill="1" applyBorder="1"/>
    <xf numFmtId="0" fontId="0" fillId="8" borderId="0" xfId="0" applyFill="1" applyBorder="1"/>
    <xf numFmtId="0" fontId="0" fillId="8" borderId="0" xfId="0" applyFill="1"/>
    <xf numFmtId="0" fontId="16" fillId="8" borderId="0" xfId="0" applyFont="1" applyFill="1" applyBorder="1"/>
    <xf numFmtId="0" fontId="16" fillId="8" borderId="0" xfId="0" applyFont="1" applyFill="1"/>
    <xf numFmtId="0" fontId="21" fillId="3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wrapText="1" shrinkToFit="1"/>
    </xf>
    <xf numFmtId="0" fontId="20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/>
    <xf numFmtId="0" fontId="4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left" vertical="top"/>
    </xf>
    <xf numFmtId="0" fontId="26" fillId="3" borderId="1" xfId="0" applyFont="1" applyFill="1" applyBorder="1"/>
    <xf numFmtId="0" fontId="25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justify" vertical="top" wrapText="1"/>
    </xf>
    <xf numFmtId="0" fontId="25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justify" vertical="top"/>
    </xf>
    <xf numFmtId="0" fontId="26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vertical="top"/>
    </xf>
    <xf numFmtId="0" fontId="25" fillId="3" borderId="1" xfId="0" applyFont="1" applyFill="1" applyBorder="1" applyAlignment="1">
      <alignment horizontal="left" vertical="top"/>
    </xf>
    <xf numFmtId="0" fontId="26" fillId="3" borderId="1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justify" vertical="top" wrapText="1"/>
    </xf>
    <xf numFmtId="0" fontId="26" fillId="3" borderId="1" xfId="0" applyFont="1" applyFill="1" applyBorder="1" applyAlignment="1">
      <alignment horizontal="left" wrapText="1"/>
    </xf>
    <xf numFmtId="0" fontId="26" fillId="3" borderId="1" xfId="0" applyFont="1" applyFill="1" applyBorder="1" applyAlignment="1"/>
    <xf numFmtId="0" fontId="26" fillId="3" borderId="1" xfId="0" applyFont="1" applyFill="1" applyBorder="1" applyAlignment="1">
      <alignment wrapText="1"/>
    </xf>
    <xf numFmtId="0" fontId="26" fillId="3" borderId="1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vertical="top" wrapText="1"/>
    </xf>
    <xf numFmtId="0" fontId="27" fillId="3" borderId="1" xfId="0" applyFont="1" applyFill="1" applyBorder="1" applyAlignment="1"/>
    <xf numFmtId="0" fontId="20" fillId="3" borderId="1" xfId="0" applyFont="1" applyFill="1" applyBorder="1" applyAlignment="1">
      <alignment wrapText="1"/>
    </xf>
    <xf numFmtId="0" fontId="20" fillId="3" borderId="1" xfId="0" applyFont="1" applyFill="1" applyBorder="1" applyAlignment="1"/>
    <xf numFmtId="0" fontId="26" fillId="3" borderId="1" xfId="0" applyFont="1" applyFill="1" applyBorder="1" applyAlignment="1">
      <alignment horizontal="left" vertical="top" wrapText="1"/>
    </xf>
    <xf numFmtId="14" fontId="26" fillId="3" borderId="1" xfId="0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/>
    <xf numFmtId="0" fontId="28" fillId="3" borderId="1" xfId="0" applyFont="1" applyFill="1" applyBorder="1" applyAlignment="1"/>
    <xf numFmtId="0" fontId="26" fillId="3" borderId="1" xfId="0" applyFont="1" applyFill="1" applyBorder="1" applyAlignment="1">
      <alignment horizontal="justify" vertical="top"/>
    </xf>
    <xf numFmtId="0" fontId="26" fillId="3" borderId="1" xfId="4" applyFont="1" applyFill="1" applyBorder="1" applyAlignment="1">
      <alignment horizontal="justify" vertical="top" wrapText="1"/>
    </xf>
    <xf numFmtId="0" fontId="26" fillId="3" borderId="1" xfId="4" applyFont="1" applyFill="1" applyBorder="1" applyAlignment="1">
      <alignment horizontal="left" vertical="top" wrapText="1"/>
    </xf>
    <xf numFmtId="0" fontId="26" fillId="3" borderId="1" xfId="4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right"/>
    </xf>
    <xf numFmtId="0" fontId="27" fillId="3" borderId="1" xfId="0" applyFont="1" applyFill="1" applyBorder="1" applyAlignment="1">
      <alignment wrapText="1"/>
    </xf>
    <xf numFmtId="0" fontId="25" fillId="3" borderId="1" xfId="4" applyFont="1" applyFill="1" applyBorder="1" applyAlignment="1">
      <alignment horizontal="center" wrapText="1"/>
    </xf>
    <xf numFmtId="0" fontId="25" fillId="3" borderId="1" xfId="0" applyFont="1" applyFill="1" applyBorder="1" applyAlignment="1"/>
    <xf numFmtId="0" fontId="29" fillId="3" borderId="0" xfId="0" applyFont="1" applyFill="1"/>
    <xf numFmtId="0" fontId="29" fillId="3" borderId="9" xfId="0" applyFont="1" applyFill="1" applyBorder="1" applyAlignment="1"/>
    <xf numFmtId="0" fontId="29" fillId="3" borderId="0" xfId="0" applyFont="1" applyFill="1" applyBorder="1"/>
    <xf numFmtId="0" fontId="25" fillId="3" borderId="5" xfId="0" applyFont="1" applyFill="1" applyBorder="1" applyAlignment="1">
      <alignment vertical="top"/>
    </xf>
    <xf numFmtId="0" fontId="25" fillId="3" borderId="8" xfId="0" applyFont="1" applyFill="1" applyBorder="1" applyAlignment="1">
      <alignment vertical="top"/>
    </xf>
    <xf numFmtId="0" fontId="25" fillId="3" borderId="6" xfId="0" applyFont="1" applyFill="1" applyBorder="1" applyAlignment="1">
      <alignment vertical="top"/>
    </xf>
    <xf numFmtId="0" fontId="26" fillId="3" borderId="1" xfId="0" quotePrefix="1" applyFont="1" applyFill="1" applyBorder="1" applyAlignment="1">
      <alignment horizontal="center" vertical="top" wrapText="1"/>
    </xf>
    <xf numFmtId="0" fontId="27" fillId="3" borderId="1" xfId="0" applyFont="1" applyFill="1" applyBorder="1" applyAlignment="1">
      <alignment vertical="top" wrapText="1"/>
    </xf>
    <xf numFmtId="0" fontId="26" fillId="3" borderId="2" xfId="0" applyFont="1" applyFill="1" applyBorder="1" applyAlignment="1">
      <alignment vertical="top" wrapText="1"/>
    </xf>
    <xf numFmtId="0" fontId="26" fillId="3" borderId="2" xfId="0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12" fillId="3" borderId="3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right" vertical="top"/>
    </xf>
    <xf numFmtId="0" fontId="26" fillId="3" borderId="1" xfId="0" applyFont="1" applyFill="1" applyBorder="1" applyAlignment="1">
      <alignment horizontal="right" vertical="top"/>
    </xf>
    <xf numFmtId="0" fontId="0" fillId="3" borderId="0" xfId="0" applyFill="1" applyAlignment="1">
      <alignment vertical="top"/>
    </xf>
    <xf numFmtId="0" fontId="26" fillId="3" borderId="7" xfId="0" applyFont="1" applyFill="1" applyBorder="1" applyAlignment="1">
      <alignment horizontal="right" vertical="top"/>
    </xf>
    <xf numFmtId="0" fontId="0" fillId="4" borderId="0" xfId="0" applyFill="1" applyAlignment="1">
      <alignment vertical="top"/>
    </xf>
    <xf numFmtId="0" fontId="20" fillId="3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right" vertical="top"/>
    </xf>
    <xf numFmtId="3" fontId="26" fillId="3" borderId="1" xfId="0" applyNumberFormat="1" applyFont="1" applyFill="1" applyBorder="1" applyAlignment="1">
      <alignment horizontal="right" vertical="top"/>
    </xf>
    <xf numFmtId="0" fontId="16" fillId="4" borderId="0" xfId="0" applyFont="1" applyFill="1" applyAlignment="1">
      <alignment vertical="top"/>
    </xf>
    <xf numFmtId="0" fontId="30" fillId="3" borderId="1" xfId="0" quotePrefix="1" applyFont="1" applyFill="1" applyBorder="1" applyAlignment="1">
      <alignment horizontal="right" vertical="top"/>
    </xf>
    <xf numFmtId="0" fontId="26" fillId="3" borderId="1" xfId="0" quotePrefix="1" applyFont="1" applyFill="1" applyBorder="1" applyAlignment="1">
      <alignment horizontal="right" vertical="top" wrapText="1"/>
    </xf>
    <xf numFmtId="166" fontId="26" fillId="3" borderId="1" xfId="1" quotePrefix="1" applyNumberFormat="1" applyFont="1" applyFill="1" applyBorder="1" applyAlignment="1">
      <alignment horizontal="right" vertical="top" wrapText="1"/>
    </xf>
    <xf numFmtId="0" fontId="16" fillId="3" borderId="0" xfId="0" applyFont="1" applyFill="1" applyAlignment="1">
      <alignment vertical="top"/>
    </xf>
    <xf numFmtId="0" fontId="26" fillId="3" borderId="1" xfId="0" applyFont="1" applyFill="1" applyBorder="1" applyAlignment="1">
      <alignment horizontal="right" vertical="top" wrapText="1"/>
    </xf>
    <xf numFmtId="165" fontId="26" fillId="3" borderId="1" xfId="1" applyNumberFormat="1" applyFont="1" applyFill="1" applyBorder="1" applyAlignment="1">
      <alignment horizontal="right" vertical="top"/>
    </xf>
    <xf numFmtId="1" fontId="26" fillId="3" borderId="1" xfId="0" applyNumberFormat="1" applyFont="1" applyFill="1" applyBorder="1" applyAlignment="1">
      <alignment horizontal="right" vertical="top" wrapText="1"/>
    </xf>
    <xf numFmtId="0" fontId="26" fillId="3" borderId="1" xfId="0" quotePrefix="1" applyFont="1" applyFill="1" applyBorder="1" applyAlignment="1">
      <alignment horizontal="right" vertical="top"/>
    </xf>
    <xf numFmtId="0" fontId="28" fillId="3" borderId="1" xfId="0" applyFont="1" applyFill="1" applyBorder="1" applyAlignment="1">
      <alignment horizontal="center" vertical="top" wrapText="1"/>
    </xf>
    <xf numFmtId="3" fontId="28" fillId="3" borderId="1" xfId="0" applyNumberFormat="1" applyFont="1" applyFill="1" applyBorder="1" applyAlignment="1">
      <alignment horizontal="right" vertical="top" wrapText="1"/>
    </xf>
    <xf numFmtId="3" fontId="28" fillId="3" borderId="1" xfId="0" applyNumberFormat="1" applyFont="1" applyFill="1" applyBorder="1" applyAlignment="1">
      <alignment horizontal="right" vertical="top"/>
    </xf>
    <xf numFmtId="0" fontId="28" fillId="3" borderId="1" xfId="0" applyFont="1" applyFill="1" applyBorder="1" applyAlignment="1">
      <alignment horizontal="right" vertical="top" wrapText="1"/>
    </xf>
    <xf numFmtId="0" fontId="28" fillId="3" borderId="1" xfId="0" applyFont="1" applyFill="1" applyBorder="1" applyAlignment="1">
      <alignment horizontal="right" vertical="top"/>
    </xf>
    <xf numFmtId="0" fontId="26" fillId="3" borderId="2" xfId="0" applyFont="1" applyFill="1" applyBorder="1" applyAlignment="1">
      <alignment horizontal="right" vertical="top"/>
    </xf>
    <xf numFmtId="0" fontId="26" fillId="3" borderId="2" xfId="0" applyFont="1" applyFill="1" applyBorder="1" applyAlignment="1">
      <alignment horizontal="right" vertical="top" wrapText="1"/>
    </xf>
    <xf numFmtId="0" fontId="24" fillId="3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25" fillId="3" borderId="1" xfId="0" applyFont="1" applyFill="1" applyBorder="1" applyAlignment="1">
      <alignment horizontal="left" vertical="top" wrapText="1"/>
    </xf>
    <xf numFmtId="0" fontId="25" fillId="3" borderId="1" xfId="0" quotePrefix="1" applyFont="1" applyFill="1" applyBorder="1" applyAlignment="1">
      <alignment horizontal="center" vertical="top" wrapText="1"/>
    </xf>
    <xf numFmtId="0" fontId="25" fillId="3" borderId="1" xfId="0" quotePrefix="1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/>
    </xf>
    <xf numFmtId="2" fontId="26" fillId="3" borderId="1" xfId="0" applyNumberFormat="1" applyFont="1" applyFill="1" applyBorder="1" applyAlignment="1">
      <alignment horizontal="center" vertical="top"/>
    </xf>
    <xf numFmtId="2" fontId="26" fillId="3" borderId="1" xfId="0" applyNumberFormat="1" applyFont="1" applyFill="1" applyBorder="1" applyAlignment="1">
      <alignment vertical="top"/>
    </xf>
    <xf numFmtId="2" fontId="26" fillId="3" borderId="1" xfId="0" applyNumberFormat="1" applyFont="1" applyFill="1" applyBorder="1" applyAlignment="1">
      <alignment horizontal="right" vertical="top"/>
    </xf>
    <xf numFmtId="2" fontId="26" fillId="3" borderId="1" xfId="0" quotePrefix="1" applyNumberFormat="1" applyFont="1" applyFill="1" applyBorder="1" applyAlignment="1">
      <alignment vertical="top" wrapText="1"/>
    </xf>
    <xf numFmtId="2" fontId="26" fillId="3" borderId="1" xfId="0" applyNumberFormat="1" applyFont="1" applyFill="1" applyBorder="1" applyAlignment="1">
      <alignment vertical="top" wrapText="1"/>
    </xf>
    <xf numFmtId="43" fontId="26" fillId="3" borderId="1" xfId="2" applyNumberFormat="1" applyFont="1" applyFill="1" applyBorder="1" applyAlignment="1">
      <alignment vertical="top"/>
    </xf>
    <xf numFmtId="0" fontId="26" fillId="3" borderId="1" xfId="0" quotePrefix="1" applyFont="1" applyFill="1" applyBorder="1" applyAlignment="1">
      <alignment vertical="top"/>
    </xf>
    <xf numFmtId="168" fontId="26" fillId="3" borderId="1" xfId="0" applyNumberFormat="1" applyFont="1" applyFill="1" applyBorder="1" applyAlignment="1">
      <alignment vertical="top" wrapText="1"/>
    </xf>
    <xf numFmtId="167" fontId="26" fillId="3" borderId="1" xfId="0" applyNumberFormat="1" applyFont="1" applyFill="1" applyBorder="1" applyAlignment="1">
      <alignment vertical="top"/>
    </xf>
    <xf numFmtId="0" fontId="23" fillId="3" borderId="1" xfId="0" applyFont="1" applyFill="1" applyBorder="1" applyAlignment="1">
      <alignment vertical="top"/>
    </xf>
    <xf numFmtId="0" fontId="26" fillId="3" borderId="1" xfId="3" applyFont="1" applyFill="1" applyBorder="1" applyAlignment="1">
      <alignment vertical="top"/>
    </xf>
    <xf numFmtId="0" fontId="26" fillId="3" borderId="1" xfId="3" applyFont="1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13" fillId="0" borderId="1" xfId="0" applyFont="1" applyBorder="1"/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2" fillId="0" borderId="0" xfId="0" applyFont="1" applyBorder="1" applyAlignment="1"/>
    <xf numFmtId="0" fontId="34" fillId="0" borderId="0" xfId="0" applyFont="1"/>
    <xf numFmtId="0" fontId="35" fillId="0" borderId="0" xfId="0" applyFont="1" applyBorder="1" applyAlignment="1"/>
    <xf numFmtId="0" fontId="32" fillId="0" borderId="0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center"/>
    </xf>
    <xf numFmtId="0" fontId="25" fillId="0" borderId="1" xfId="0" applyFont="1" applyBorder="1"/>
    <xf numFmtId="0" fontId="2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vertical="top"/>
    </xf>
    <xf numFmtId="0" fontId="26" fillId="0" borderId="1" xfId="0" applyFont="1" applyBorder="1"/>
    <xf numFmtId="0" fontId="34" fillId="0" borderId="1" xfId="0" applyFont="1" applyBorder="1"/>
    <xf numFmtId="0" fontId="26" fillId="0" borderId="1" xfId="0" applyFont="1" applyBorder="1" applyAlignment="1">
      <alignment horizontal="center" vertical="top" wrapText="1"/>
    </xf>
    <xf numFmtId="0" fontId="26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right" vertical="top" wrapText="1"/>
    </xf>
    <xf numFmtId="0" fontId="25" fillId="2" borderId="1" xfId="0" applyFont="1" applyFill="1" applyBorder="1" applyAlignment="1">
      <alignment horizontal="right" vertical="top" wrapText="1"/>
    </xf>
    <xf numFmtId="0" fontId="25" fillId="0" borderId="1" xfId="0" applyFont="1" applyBorder="1" applyAlignment="1">
      <alignment horizontal="right" vertical="top" wrapText="1"/>
    </xf>
    <xf numFmtId="0" fontId="26" fillId="0" borderId="1" xfId="0" applyFont="1" applyBorder="1" applyAlignment="1">
      <alignment horizontal="right" vertical="top" wrapText="1"/>
    </xf>
    <xf numFmtId="0" fontId="36" fillId="0" borderId="1" xfId="0" applyFont="1" applyBorder="1" applyAlignment="1">
      <alignment horizontal="center" vertical="top" wrapText="1"/>
    </xf>
    <xf numFmtId="0" fontId="36" fillId="2" borderId="1" xfId="0" applyFont="1" applyFill="1" applyBorder="1" applyAlignment="1">
      <alignment vertical="top" wrapText="1"/>
    </xf>
    <xf numFmtId="0" fontId="36" fillId="2" borderId="1" xfId="0" applyFont="1" applyFill="1" applyBorder="1" applyAlignment="1">
      <alignment horizontal="center" vertical="top" wrapText="1"/>
    </xf>
    <xf numFmtId="0" fontId="36" fillId="2" borderId="1" xfId="0" applyFont="1" applyFill="1" applyBorder="1" applyAlignment="1">
      <alignment horizontal="right" vertical="top" wrapText="1"/>
    </xf>
    <xf numFmtId="0" fontId="36" fillId="0" borderId="1" xfId="0" applyFont="1" applyBorder="1" applyAlignment="1">
      <alignment horizontal="right" vertical="top" wrapText="1"/>
    </xf>
    <xf numFmtId="0" fontId="29" fillId="0" borderId="0" xfId="0" applyFont="1"/>
    <xf numFmtId="0" fontId="25" fillId="0" borderId="1" xfId="0" quotePrefix="1" applyFont="1" applyBorder="1" applyAlignment="1">
      <alignment horizontal="center" vertical="top" wrapText="1"/>
    </xf>
    <xf numFmtId="0" fontId="26" fillId="0" borderId="1" xfId="0" quotePrefix="1" applyFont="1" applyBorder="1" applyAlignment="1">
      <alignment horizontal="center" vertical="top" wrapText="1"/>
    </xf>
    <xf numFmtId="0" fontId="4" fillId="0" borderId="0" xfId="0" applyFont="1"/>
    <xf numFmtId="0" fontId="9" fillId="0" borderId="0" xfId="0" applyFont="1"/>
    <xf numFmtId="0" fontId="9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top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quotePrefix="1" applyFont="1" applyFill="1" applyBorder="1" applyAlignment="1">
      <alignment horizontal="right" vertical="top" wrapText="1"/>
    </xf>
    <xf numFmtId="0" fontId="4" fillId="0" borderId="1" xfId="0" quotePrefix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/>
    <xf numFmtId="0" fontId="2" fillId="0" borderId="1" xfId="4" applyFont="1" applyBorder="1" applyAlignment="1">
      <alignment wrapText="1"/>
    </xf>
    <xf numFmtId="0" fontId="2" fillId="0" borderId="1" xfId="4" applyFont="1" applyBorder="1"/>
    <xf numFmtId="0" fontId="13" fillId="0" borderId="1" xfId="0" applyFont="1" applyBorder="1" applyAlignment="1">
      <alignment wrapText="1" shrinkToFit="1"/>
    </xf>
    <xf numFmtId="0" fontId="22" fillId="0" borderId="1" xfId="0" applyFont="1" applyBorder="1"/>
    <xf numFmtId="0" fontId="37" fillId="0" borderId="1" xfId="0" applyFont="1" applyBorder="1"/>
    <xf numFmtId="0" fontId="13" fillId="3" borderId="1" xfId="0" applyFont="1" applyFill="1" applyBorder="1"/>
    <xf numFmtId="0" fontId="25" fillId="3" borderId="1" xfId="4" applyFont="1" applyFill="1" applyBorder="1" applyAlignment="1">
      <alignment wrapText="1"/>
    </xf>
    <xf numFmtId="0" fontId="25" fillId="3" borderId="1" xfId="4" applyFont="1" applyFill="1" applyBorder="1"/>
    <xf numFmtId="0" fontId="34" fillId="3" borderId="1" xfId="0" applyFont="1" applyFill="1" applyBorder="1"/>
    <xf numFmtId="0" fontId="39" fillId="3" borderId="1" xfId="0" applyFont="1" applyFill="1" applyBorder="1" applyAlignment="1">
      <alignment horizontal="justify" vertical="top" wrapText="1"/>
    </xf>
    <xf numFmtId="0" fontId="39" fillId="3" borderId="1" xfId="0" applyFont="1" applyFill="1" applyBorder="1" applyAlignment="1">
      <alignment wrapText="1"/>
    </xf>
    <xf numFmtId="0" fontId="39" fillId="3" borderId="1" xfId="0" applyFont="1" applyFill="1" applyBorder="1" applyAlignment="1">
      <alignment horizontal="center" vertical="top"/>
    </xf>
    <xf numFmtId="0" fontId="39" fillId="3" borderId="1" xfId="0" applyFont="1" applyFill="1" applyBorder="1"/>
    <xf numFmtId="0" fontId="39" fillId="3" borderId="1" xfId="0" applyFont="1" applyFill="1" applyBorder="1" applyAlignment="1">
      <alignment horizontal="justify" vertical="top"/>
    </xf>
    <xf numFmtId="0" fontId="40" fillId="3" borderId="1" xfId="0" applyFont="1" applyFill="1" applyBorder="1"/>
    <xf numFmtId="0" fontId="25" fillId="3" borderId="1" xfId="4" applyFont="1" applyFill="1" applyBorder="1" applyAlignment="1">
      <alignment horizontal="left" wrapText="1"/>
    </xf>
    <xf numFmtId="0" fontId="34" fillId="3" borderId="1" xfId="0" applyFont="1" applyFill="1" applyBorder="1" applyAlignment="1">
      <alignment horizontal="left"/>
    </xf>
    <xf numFmtId="0" fontId="41" fillId="3" borderId="0" xfId="0" applyFont="1" applyFill="1" applyBorder="1" applyAlignment="1"/>
    <xf numFmtId="0" fontId="29" fillId="4" borderId="0" xfId="0" applyFont="1" applyFill="1" applyBorder="1"/>
    <xf numFmtId="0" fontId="29" fillId="4" borderId="0" xfId="0" applyFont="1" applyFill="1"/>
    <xf numFmtId="0" fontId="39" fillId="8" borderId="0" xfId="0" applyFont="1" applyFill="1" applyBorder="1" applyAlignment="1"/>
    <xf numFmtId="0" fontId="26" fillId="8" borderId="0" xfId="0" applyFont="1" applyFill="1" applyBorder="1" applyAlignment="1"/>
    <xf numFmtId="0" fontId="34" fillId="8" borderId="0" xfId="0" applyFont="1" applyFill="1" applyBorder="1" applyAlignment="1"/>
    <xf numFmtId="0" fontId="41" fillId="8" borderId="0" xfId="0" applyFont="1" applyFill="1" applyBorder="1" applyAlignment="1"/>
    <xf numFmtId="0" fontId="39" fillId="4" borderId="0" xfId="0" applyFont="1" applyFill="1" applyBorder="1" applyAlignment="1"/>
    <xf numFmtId="0" fontId="42" fillId="7" borderId="0" xfId="0" applyFont="1" applyFill="1" applyBorder="1" applyAlignment="1"/>
    <xf numFmtId="0" fontId="29" fillId="6" borderId="0" xfId="0" applyFont="1" applyFill="1"/>
    <xf numFmtId="0" fontId="42" fillId="4" borderId="0" xfId="0" applyFont="1" applyFill="1" applyBorder="1" applyAlignment="1"/>
    <xf numFmtId="0" fontId="43" fillId="0" borderId="0" xfId="0" applyFont="1" applyBorder="1"/>
    <xf numFmtId="0" fontId="43" fillId="0" borderId="0" xfId="0" applyFont="1"/>
    <xf numFmtId="0" fontId="29" fillId="3" borderId="0" xfId="0" applyFont="1" applyFill="1" applyAlignment="1">
      <alignment horizontal="left"/>
    </xf>
    <xf numFmtId="0" fontId="29" fillId="0" borderId="0" xfId="0" applyFont="1" applyBorder="1"/>
    <xf numFmtId="0" fontId="34" fillId="3" borderId="6" xfId="0" applyFont="1" applyFill="1" applyBorder="1"/>
    <xf numFmtId="0" fontId="34" fillId="0" borderId="1" xfId="0" applyFont="1" applyFill="1" applyBorder="1"/>
    <xf numFmtId="0" fontId="40" fillId="3" borderId="1" xfId="0" applyFont="1" applyFill="1" applyBorder="1" applyAlignment="1">
      <alignment horizontal="left"/>
    </xf>
    <xf numFmtId="2" fontId="40" fillId="0" borderId="1" xfId="0" applyNumberFormat="1" applyFont="1" applyFill="1" applyBorder="1"/>
    <xf numFmtId="0" fontId="45" fillId="0" borderId="1" xfId="0" applyFont="1" applyBorder="1" applyAlignment="1">
      <alignment horizontal="center" vertical="top" wrapText="1"/>
    </xf>
    <xf numFmtId="0" fontId="45" fillId="3" borderId="1" xfId="0" applyFont="1" applyFill="1" applyBorder="1" applyAlignment="1">
      <alignment horizontal="center" vertical="top" wrapText="1"/>
    </xf>
    <xf numFmtId="0" fontId="46" fillId="3" borderId="1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vertical="center" wrapText="1"/>
    </xf>
    <xf numFmtId="2" fontId="37" fillId="3" borderId="1" xfId="5" applyNumberFormat="1" applyFont="1" applyFill="1" applyBorder="1" applyAlignment="1">
      <alignment horizontal="center" vertical="center"/>
    </xf>
    <xf numFmtId="0" fontId="37" fillId="3" borderId="1" xfId="5" applyNumberFormat="1" applyFont="1" applyFill="1" applyBorder="1" applyAlignment="1">
      <alignment horizontal="center" vertical="center"/>
    </xf>
    <xf numFmtId="0" fontId="23" fillId="3" borderId="1" xfId="5" applyNumberFormat="1" applyFont="1" applyFill="1" applyBorder="1" applyAlignment="1">
      <alignment horizontal="center" vertical="center"/>
    </xf>
    <xf numFmtId="0" fontId="37" fillId="3" borderId="1" xfId="5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top"/>
    </xf>
    <xf numFmtId="0" fontId="3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47" fillId="3" borderId="1" xfId="0" applyFont="1" applyFill="1" applyBorder="1" applyAlignment="1">
      <alignment horizontal="left" vertical="center" wrapText="1"/>
    </xf>
    <xf numFmtId="0" fontId="47" fillId="3" borderId="1" xfId="0" applyFont="1" applyFill="1" applyBorder="1" applyAlignment="1">
      <alignment horizontal="left" vertical="top"/>
    </xf>
    <xf numFmtId="0" fontId="4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47" fillId="3" borderId="1" xfId="0" applyFont="1" applyFill="1" applyBorder="1" applyAlignment="1">
      <alignment horizontal="left" vertical="center"/>
    </xf>
    <xf numFmtId="0" fontId="8" fillId="3" borderId="1" xfId="5" applyNumberFormat="1" applyFont="1" applyFill="1" applyBorder="1" applyAlignment="1">
      <alignment horizontal="left" vertical="center"/>
    </xf>
    <xf numFmtId="2" fontId="47" fillId="3" borderId="1" xfId="5" applyNumberFormat="1" applyFont="1" applyFill="1" applyBorder="1" applyAlignment="1">
      <alignment horizontal="left" vertical="center"/>
    </xf>
    <xf numFmtId="2" fontId="8" fillId="3" borderId="1" xfId="5" applyNumberFormat="1" applyFont="1" applyFill="1" applyBorder="1" applyAlignment="1">
      <alignment horizontal="left" vertical="center"/>
    </xf>
    <xf numFmtId="0" fontId="48" fillId="3" borderId="1" xfId="0" applyFont="1" applyFill="1" applyBorder="1" applyAlignment="1">
      <alignment horizontal="left" vertical="center"/>
    </xf>
    <xf numFmtId="0" fontId="48" fillId="3" borderId="1" xfId="0" applyFont="1" applyFill="1" applyBorder="1" applyAlignment="1">
      <alignment horizontal="left" vertical="center" wrapText="1"/>
    </xf>
    <xf numFmtId="0" fontId="38" fillId="3" borderId="1" xfId="5" applyNumberFormat="1" applyFont="1" applyFill="1" applyBorder="1" applyAlignment="1">
      <alignment horizontal="left" vertical="center"/>
    </xf>
    <xf numFmtId="2" fontId="38" fillId="3" borderId="1" xfId="5" applyNumberFormat="1" applyFont="1" applyFill="1" applyBorder="1" applyAlignment="1">
      <alignment horizontal="left" vertical="center"/>
    </xf>
    <xf numFmtId="2" fontId="48" fillId="3" borderId="1" xfId="5" applyNumberFormat="1" applyFont="1" applyFill="1" applyBorder="1" applyAlignment="1">
      <alignment horizontal="left" vertical="center"/>
    </xf>
    <xf numFmtId="0" fontId="18" fillId="3" borderId="0" xfId="0" applyFont="1" applyFill="1"/>
    <xf numFmtId="0" fontId="24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right" vertical="top"/>
    </xf>
    <xf numFmtId="0" fontId="7" fillId="3" borderId="8" xfId="0" applyFont="1" applyFill="1" applyBorder="1" applyAlignment="1">
      <alignment horizontal="right" vertical="top"/>
    </xf>
    <xf numFmtId="0" fontId="7" fillId="3" borderId="6" xfId="0" applyFont="1" applyFill="1" applyBorder="1" applyAlignment="1">
      <alignment horizontal="right" vertical="top"/>
    </xf>
    <xf numFmtId="0" fontId="26" fillId="3" borderId="5" xfId="0" applyFont="1" applyFill="1" applyBorder="1" applyAlignment="1">
      <alignment horizontal="center" vertical="top" wrapText="1"/>
    </xf>
    <xf numFmtId="0" fontId="26" fillId="3" borderId="8" xfId="0" applyFont="1" applyFill="1" applyBorder="1" applyAlignment="1">
      <alignment horizontal="center" vertical="top" wrapText="1"/>
    </xf>
    <xf numFmtId="0" fontId="26" fillId="3" borderId="6" xfId="0" applyFont="1" applyFill="1" applyBorder="1" applyAlignment="1">
      <alignment horizontal="center" vertical="top" wrapText="1"/>
    </xf>
    <xf numFmtId="0" fontId="24" fillId="3" borderId="8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vertical="top"/>
    </xf>
    <xf numFmtId="0" fontId="26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right" vertical="top"/>
    </xf>
    <xf numFmtId="0" fontId="32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40" fillId="3" borderId="1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right" vertical="center"/>
    </xf>
    <xf numFmtId="0" fontId="44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right" vertical="center" wrapText="1"/>
    </xf>
    <xf numFmtId="0" fontId="47" fillId="3" borderId="1" xfId="0" applyFont="1" applyFill="1" applyBorder="1" applyAlignment="1">
      <alignment horizontal="left" vertical="center" wrapText="1"/>
    </xf>
    <xf numFmtId="0" fontId="47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Comma" xfId="5" builtinId="3"/>
    <cellStyle name="Comma 3" xfId="1"/>
    <cellStyle name="Comma 4" xfId="2"/>
    <cellStyle name="Excel Built-in Normal" xfId="3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74"/>
  <sheetViews>
    <sheetView view="pageBreakPreview" zoomScale="82" zoomScaleSheetLayoutView="82" workbookViewId="0">
      <pane xSplit="1" ySplit="6" topLeftCell="B47" activePane="bottomRight" state="frozen"/>
      <selection pane="topRight" activeCell="B1" sqref="B1"/>
      <selection pane="bottomLeft" activeCell="A6" sqref="A6"/>
      <selection pane="bottomRight" activeCell="O50" sqref="O50"/>
    </sheetView>
  </sheetViews>
  <sheetFormatPr defaultRowHeight="15"/>
  <cols>
    <col min="1" max="1" width="3.85546875" style="79" customWidth="1"/>
    <col min="2" max="2" width="23.140625" style="79" customWidth="1"/>
    <col min="3" max="3" width="19.140625" style="79" customWidth="1"/>
    <col min="4" max="4" width="12.85546875" style="79" customWidth="1"/>
    <col min="5" max="5" width="9.85546875" style="79" customWidth="1"/>
    <col min="6" max="6" width="9.140625" style="79" customWidth="1"/>
    <col min="7" max="7" width="8" style="79" customWidth="1"/>
    <col min="8" max="8" width="10.5703125" style="79" customWidth="1"/>
    <col min="9" max="9" width="9.140625" style="79" customWidth="1"/>
    <col min="10" max="10" width="12.85546875" style="79" hidden="1" customWidth="1"/>
    <col min="11" max="12" width="9.140625" style="79" customWidth="1"/>
    <col min="13" max="13" width="11.42578125" style="79" customWidth="1"/>
    <col min="14" max="14" width="9.140625" style="79" customWidth="1"/>
    <col min="15" max="15" width="12" style="79" customWidth="1"/>
  </cols>
  <sheetData>
    <row r="1" spans="1:89">
      <c r="A1" s="248" t="s">
        <v>404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7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</row>
    <row r="2" spans="1:89" ht="15.75" customHeight="1">
      <c r="A2" s="249" t="s">
        <v>411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48"/>
      <c r="P2" s="27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</row>
    <row r="3" spans="1:89">
      <c r="A3" s="49"/>
      <c r="B3" s="49"/>
      <c r="C3" s="49"/>
      <c r="D3" s="49"/>
      <c r="E3" s="49"/>
      <c r="F3" s="50" t="s">
        <v>407</v>
      </c>
      <c r="G3" s="49"/>
      <c r="H3" s="49"/>
      <c r="I3" s="49"/>
      <c r="J3" s="49"/>
      <c r="K3" s="49"/>
      <c r="L3" s="49"/>
      <c r="M3" s="251" t="s">
        <v>232</v>
      </c>
      <c r="N3" s="251"/>
      <c r="O3" s="251"/>
      <c r="P3" s="2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89" ht="84">
      <c r="A4" s="51" t="s">
        <v>165</v>
      </c>
      <c r="B4" s="51" t="s">
        <v>1</v>
      </c>
      <c r="C4" s="51" t="s">
        <v>2</v>
      </c>
      <c r="D4" s="49" t="s">
        <v>3</v>
      </c>
      <c r="E4" s="52" t="s">
        <v>422</v>
      </c>
      <c r="F4" s="249" t="s">
        <v>397</v>
      </c>
      <c r="G4" s="249"/>
      <c r="H4" s="249"/>
      <c r="I4" s="249"/>
      <c r="J4" s="249"/>
      <c r="K4" s="249"/>
      <c r="L4" s="249"/>
      <c r="M4" s="249"/>
      <c r="N4" s="249"/>
      <c r="O4" s="249"/>
      <c r="P4" s="27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</row>
    <row r="5" spans="1:89">
      <c r="A5" s="51"/>
      <c r="B5" s="53"/>
      <c r="C5" s="51"/>
      <c r="D5" s="49"/>
      <c r="E5" s="52"/>
      <c r="F5" s="249" t="s">
        <v>4</v>
      </c>
      <c r="G5" s="250"/>
      <c r="H5" s="250"/>
      <c r="I5" s="250"/>
      <c r="J5" s="54"/>
      <c r="K5" s="55"/>
      <c r="L5" s="55"/>
      <c r="M5" s="55"/>
      <c r="N5" s="249" t="s">
        <v>5</v>
      </c>
      <c r="O5" s="249"/>
      <c r="P5" s="27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</row>
    <row r="6" spans="1:89" ht="36">
      <c r="A6" s="53" t="s">
        <v>327</v>
      </c>
      <c r="B6" s="53"/>
      <c r="C6" s="53"/>
      <c r="D6" s="50"/>
      <c r="E6" s="56"/>
      <c r="F6" s="49" t="s">
        <v>6</v>
      </c>
      <c r="G6" s="49" t="s">
        <v>7</v>
      </c>
      <c r="H6" s="52" t="s">
        <v>8</v>
      </c>
      <c r="I6" s="52" t="s">
        <v>9</v>
      </c>
      <c r="J6" s="52" t="s">
        <v>384</v>
      </c>
      <c r="K6" s="52" t="s">
        <v>10</v>
      </c>
      <c r="L6" s="52" t="s">
        <v>11</v>
      </c>
      <c r="M6" s="52" t="s">
        <v>12</v>
      </c>
      <c r="N6" s="52" t="s">
        <v>13</v>
      </c>
      <c r="O6" s="52" t="s">
        <v>14</v>
      </c>
      <c r="P6" s="2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</row>
    <row r="7" spans="1:89" s="5" customFormat="1" ht="39.75" customHeight="1">
      <c r="A7" s="57">
        <v>1</v>
      </c>
      <c r="B7" s="58" t="s">
        <v>15</v>
      </c>
      <c r="C7" s="58" t="s">
        <v>16</v>
      </c>
      <c r="D7" s="59" t="s">
        <v>133</v>
      </c>
      <c r="E7" s="57" t="s">
        <v>367</v>
      </c>
      <c r="F7" s="60">
        <v>0</v>
      </c>
      <c r="G7" s="60">
        <v>0</v>
      </c>
      <c r="H7" s="60">
        <v>0</v>
      </c>
      <c r="I7" s="60">
        <f t="shared" ref="I7:I69" si="0">F7+G7+H7</f>
        <v>0</v>
      </c>
      <c r="J7" s="60">
        <f>(I7*100000)/61.05</f>
        <v>0</v>
      </c>
      <c r="K7" s="60">
        <v>0</v>
      </c>
      <c r="L7" s="60">
        <v>0</v>
      </c>
      <c r="M7" s="60">
        <f>I7+K7+L7</f>
        <v>0</v>
      </c>
      <c r="N7" s="60">
        <v>0</v>
      </c>
      <c r="O7" s="60">
        <v>0</v>
      </c>
      <c r="P7" s="27" t="s">
        <v>420</v>
      </c>
      <c r="Q7" s="3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</row>
    <row r="8" spans="1:89" s="17" customFormat="1" ht="39.75" customHeight="1">
      <c r="A8" s="57">
        <v>2</v>
      </c>
      <c r="B8" s="58" t="s">
        <v>18</v>
      </c>
      <c r="C8" s="58" t="s">
        <v>19</v>
      </c>
      <c r="D8" s="61" t="s">
        <v>6</v>
      </c>
      <c r="E8" s="57" t="s">
        <v>367</v>
      </c>
      <c r="F8" s="60">
        <v>2184.1799999999998</v>
      </c>
      <c r="G8" s="60">
        <v>0</v>
      </c>
      <c r="H8" s="60">
        <v>0</v>
      </c>
      <c r="I8" s="60">
        <f t="shared" si="0"/>
        <v>2184.1799999999998</v>
      </c>
      <c r="J8" s="60">
        <f>(I8*10000000)/61.05</f>
        <v>357769041.76904178</v>
      </c>
      <c r="K8" s="60">
        <v>1.66</v>
      </c>
      <c r="L8" s="60">
        <v>0</v>
      </c>
      <c r="M8" s="60">
        <f t="shared" ref="M8:M69" si="1">I8+K8+L8</f>
        <v>2185.8399999999997</v>
      </c>
      <c r="N8" s="60">
        <v>57.83</v>
      </c>
      <c r="O8" s="60">
        <v>0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</row>
    <row r="9" spans="1:89" s="5" customFormat="1" ht="39.75" customHeight="1">
      <c r="A9" s="57">
        <v>3</v>
      </c>
      <c r="B9" s="58" t="s">
        <v>307</v>
      </c>
      <c r="C9" s="58" t="s">
        <v>20</v>
      </c>
      <c r="D9" s="61" t="s">
        <v>90</v>
      </c>
      <c r="E9" s="57" t="s">
        <v>360</v>
      </c>
      <c r="F9" s="60">
        <v>0</v>
      </c>
      <c r="G9" s="60">
        <v>0</v>
      </c>
      <c r="H9" s="60">
        <v>3003.33</v>
      </c>
      <c r="I9" s="60">
        <f t="shared" si="0"/>
        <v>3003.33</v>
      </c>
      <c r="J9" s="60">
        <f>(I9*10000000)/61.05</f>
        <v>491945945.94594598</v>
      </c>
      <c r="K9" s="60">
        <v>0</v>
      </c>
      <c r="L9" s="60">
        <v>368.41</v>
      </c>
      <c r="M9" s="60">
        <f t="shared" si="1"/>
        <v>3371.74</v>
      </c>
      <c r="N9" s="60">
        <v>131.72999999999999</v>
      </c>
      <c r="O9" s="60">
        <v>756.33399999999995</v>
      </c>
      <c r="P9" s="27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</row>
    <row r="10" spans="1:89" s="5" customFormat="1" ht="39.75" customHeight="1">
      <c r="A10" s="57">
        <v>4</v>
      </c>
      <c r="B10" s="58" t="s">
        <v>22</v>
      </c>
      <c r="C10" s="58" t="s">
        <v>23</v>
      </c>
      <c r="D10" s="61" t="s">
        <v>6</v>
      </c>
      <c r="E10" s="57" t="s">
        <v>370</v>
      </c>
      <c r="F10" s="60">
        <v>0</v>
      </c>
      <c r="G10" s="60">
        <v>0</v>
      </c>
      <c r="H10" s="60">
        <v>0</v>
      </c>
      <c r="I10" s="60">
        <f t="shared" si="0"/>
        <v>0</v>
      </c>
      <c r="J10" s="60">
        <f t="shared" ref="J10:J62" si="2">(I10*100000)/61.05</f>
        <v>0</v>
      </c>
      <c r="K10" s="60">
        <v>0</v>
      </c>
      <c r="L10" s="60">
        <v>0</v>
      </c>
      <c r="M10" s="60">
        <f t="shared" si="1"/>
        <v>0</v>
      </c>
      <c r="N10" s="60">
        <v>0</v>
      </c>
      <c r="O10" s="60">
        <v>0</v>
      </c>
      <c r="P10" s="27" t="s">
        <v>419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</row>
    <row r="11" spans="1:89" s="5" customFormat="1" ht="39.75" customHeight="1">
      <c r="A11" s="57">
        <v>5</v>
      </c>
      <c r="B11" s="58" t="s">
        <v>25</v>
      </c>
      <c r="C11" s="58" t="s">
        <v>23</v>
      </c>
      <c r="D11" s="61" t="s">
        <v>6</v>
      </c>
      <c r="E11" s="57" t="s">
        <v>369</v>
      </c>
      <c r="F11" s="60">
        <v>0</v>
      </c>
      <c r="G11" s="60">
        <v>0</v>
      </c>
      <c r="H11" s="60">
        <v>0</v>
      </c>
      <c r="I11" s="60">
        <f t="shared" si="0"/>
        <v>0</v>
      </c>
      <c r="J11" s="60">
        <f t="shared" si="2"/>
        <v>0</v>
      </c>
      <c r="K11" s="60">
        <v>0</v>
      </c>
      <c r="L11" s="60">
        <v>0</v>
      </c>
      <c r="M11" s="60">
        <f t="shared" si="1"/>
        <v>0</v>
      </c>
      <c r="N11" s="60">
        <v>0</v>
      </c>
      <c r="O11" s="60">
        <v>0</v>
      </c>
      <c r="P11" s="27" t="s">
        <v>419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</row>
    <row r="12" spans="1:89" s="5" customFormat="1" ht="39.75" customHeight="1">
      <c r="A12" s="57">
        <v>6</v>
      </c>
      <c r="B12" s="58" t="s">
        <v>27</v>
      </c>
      <c r="C12" s="58" t="s">
        <v>28</v>
      </c>
      <c r="D12" s="61" t="s">
        <v>6</v>
      </c>
      <c r="E12" s="57" t="s">
        <v>355</v>
      </c>
      <c r="F12" s="60">
        <v>10.61</v>
      </c>
      <c r="G12" s="60">
        <v>0</v>
      </c>
      <c r="H12" s="60">
        <v>0</v>
      </c>
      <c r="I12" s="60">
        <f t="shared" si="0"/>
        <v>10.61</v>
      </c>
      <c r="J12" s="60">
        <f t="shared" si="2"/>
        <v>17379.19737919738</v>
      </c>
      <c r="K12" s="60">
        <v>0</v>
      </c>
      <c r="L12" s="60">
        <v>0</v>
      </c>
      <c r="M12" s="60">
        <f t="shared" si="1"/>
        <v>10.61</v>
      </c>
      <c r="N12" s="60">
        <v>0</v>
      </c>
      <c r="O12" s="60">
        <v>0</v>
      </c>
      <c r="P12" s="27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</row>
    <row r="13" spans="1:89" s="5" customFormat="1" ht="39.75" customHeight="1">
      <c r="A13" s="57">
        <v>7</v>
      </c>
      <c r="B13" s="58" t="s">
        <v>30</v>
      </c>
      <c r="C13" s="58" t="s">
        <v>28</v>
      </c>
      <c r="D13" s="61" t="s">
        <v>6</v>
      </c>
      <c r="E13" s="57" t="s">
        <v>353</v>
      </c>
      <c r="F13" s="60">
        <v>0.62</v>
      </c>
      <c r="G13" s="60">
        <v>0</v>
      </c>
      <c r="H13" s="60">
        <v>0</v>
      </c>
      <c r="I13" s="60">
        <f t="shared" si="0"/>
        <v>0.62</v>
      </c>
      <c r="J13" s="60">
        <f t="shared" si="2"/>
        <v>1015.5610155610156</v>
      </c>
      <c r="K13" s="60">
        <v>0</v>
      </c>
      <c r="L13" s="60">
        <v>0</v>
      </c>
      <c r="M13" s="60">
        <f t="shared" si="1"/>
        <v>0.62</v>
      </c>
      <c r="N13" s="60">
        <v>0</v>
      </c>
      <c r="O13" s="60">
        <v>0</v>
      </c>
      <c r="P13" s="27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</row>
    <row r="14" spans="1:89" s="5" customFormat="1" ht="39.75" customHeight="1">
      <c r="A14" s="57">
        <v>8</v>
      </c>
      <c r="B14" s="58" t="s">
        <v>32</v>
      </c>
      <c r="C14" s="58" t="s">
        <v>28</v>
      </c>
      <c r="D14" s="61" t="s">
        <v>33</v>
      </c>
      <c r="E14" s="57" t="s">
        <v>368</v>
      </c>
      <c r="F14" s="60">
        <v>0</v>
      </c>
      <c r="G14" s="60">
        <v>0</v>
      </c>
      <c r="H14" s="60">
        <v>5117.7</v>
      </c>
      <c r="I14" s="60">
        <f t="shared" si="0"/>
        <v>5117.7</v>
      </c>
      <c r="J14" s="60">
        <f>(I14*10000000)/61.05</f>
        <v>838280098.28009832</v>
      </c>
      <c r="K14" s="60">
        <v>0</v>
      </c>
      <c r="L14" s="60">
        <v>0</v>
      </c>
      <c r="M14" s="60">
        <f t="shared" si="1"/>
        <v>5117.7</v>
      </c>
      <c r="N14" s="60">
        <v>0.04</v>
      </c>
      <c r="O14" s="60">
        <v>5247.41</v>
      </c>
      <c r="P14" s="27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</row>
    <row r="15" spans="1:89" s="5" customFormat="1" ht="39.75" customHeight="1">
      <c r="A15" s="57">
        <v>9</v>
      </c>
      <c r="B15" s="58" t="s">
        <v>35</v>
      </c>
      <c r="C15" s="58" t="s">
        <v>36</v>
      </c>
      <c r="D15" s="61" t="s">
        <v>37</v>
      </c>
      <c r="E15" s="57" t="s">
        <v>367</v>
      </c>
      <c r="F15" s="60">
        <v>0</v>
      </c>
      <c r="G15" s="60">
        <v>0</v>
      </c>
      <c r="H15" s="60">
        <v>0</v>
      </c>
      <c r="I15" s="60">
        <f t="shared" si="0"/>
        <v>0</v>
      </c>
      <c r="J15" s="60">
        <f t="shared" si="2"/>
        <v>0</v>
      </c>
      <c r="K15" s="60">
        <v>0</v>
      </c>
      <c r="L15" s="60">
        <v>0</v>
      </c>
      <c r="M15" s="60">
        <f t="shared" si="1"/>
        <v>0</v>
      </c>
      <c r="N15" s="60">
        <v>0</v>
      </c>
      <c r="O15" s="60">
        <v>0</v>
      </c>
      <c r="P15" s="27" t="s">
        <v>419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</row>
    <row r="16" spans="1:89" s="5" customFormat="1" ht="39.75" customHeight="1">
      <c r="A16" s="57">
        <v>10</v>
      </c>
      <c r="B16" s="58" t="s">
        <v>38</v>
      </c>
      <c r="C16" s="58" t="s">
        <v>28</v>
      </c>
      <c r="D16" s="61" t="s">
        <v>39</v>
      </c>
      <c r="E16" s="57" t="s">
        <v>366</v>
      </c>
      <c r="F16" s="60">
        <v>0</v>
      </c>
      <c r="G16" s="60">
        <v>0</v>
      </c>
      <c r="H16" s="60">
        <v>10.58</v>
      </c>
      <c r="I16" s="60">
        <f t="shared" si="0"/>
        <v>10.58</v>
      </c>
      <c r="J16" s="60">
        <f>(I16*10000000)/61.05</f>
        <v>1733005.733005733</v>
      </c>
      <c r="K16" s="60">
        <v>0</v>
      </c>
      <c r="L16" s="60">
        <v>11.46</v>
      </c>
      <c r="M16" s="60">
        <f t="shared" si="1"/>
        <v>22.04</v>
      </c>
      <c r="N16" s="60">
        <v>0</v>
      </c>
      <c r="O16" s="60">
        <v>13.87</v>
      </c>
      <c r="P16" s="27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</row>
    <row r="17" spans="1:89" s="5" customFormat="1" ht="39.75" customHeight="1">
      <c r="A17" s="57">
        <v>11</v>
      </c>
      <c r="B17" s="58" t="s">
        <v>41</v>
      </c>
      <c r="C17" s="58" t="s">
        <v>42</v>
      </c>
      <c r="D17" s="61" t="s">
        <v>6</v>
      </c>
      <c r="E17" s="57" t="s">
        <v>365</v>
      </c>
      <c r="F17" s="60">
        <v>3905.17</v>
      </c>
      <c r="G17" s="60">
        <v>0</v>
      </c>
      <c r="H17" s="60">
        <v>0</v>
      </c>
      <c r="I17" s="60">
        <f t="shared" si="0"/>
        <v>3905.17</v>
      </c>
      <c r="J17" s="60">
        <f>(I17*10000000)/61.05</f>
        <v>639667485.66748571</v>
      </c>
      <c r="K17" s="60">
        <v>0</v>
      </c>
      <c r="L17" s="60">
        <v>0</v>
      </c>
      <c r="M17" s="60">
        <f t="shared" si="1"/>
        <v>3905.17</v>
      </c>
      <c r="N17" s="60">
        <v>12.57</v>
      </c>
      <c r="O17" s="60">
        <v>0</v>
      </c>
      <c r="P17" s="27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</row>
    <row r="18" spans="1:89" s="5" customFormat="1" ht="39.75" customHeight="1">
      <c r="A18" s="57">
        <v>12</v>
      </c>
      <c r="B18" s="58" t="s">
        <v>44</v>
      </c>
      <c r="C18" s="58" t="s">
        <v>42</v>
      </c>
      <c r="D18" s="61" t="s">
        <v>6</v>
      </c>
      <c r="E18" s="57" t="s">
        <v>364</v>
      </c>
      <c r="F18" s="60">
        <v>3113.93</v>
      </c>
      <c r="G18" s="60">
        <v>0</v>
      </c>
      <c r="H18" s="60">
        <v>0</v>
      </c>
      <c r="I18" s="60">
        <f t="shared" si="0"/>
        <v>3113.93</v>
      </c>
      <c r="J18" s="60">
        <f>(I18*10000000)/61.05</f>
        <v>510062244.06224406</v>
      </c>
      <c r="K18" s="60">
        <v>0</v>
      </c>
      <c r="L18" s="60">
        <v>68.12</v>
      </c>
      <c r="M18" s="60">
        <f t="shared" si="1"/>
        <v>3182.0499999999997</v>
      </c>
      <c r="N18" s="60">
        <v>44.25</v>
      </c>
      <c r="O18" s="60">
        <v>0</v>
      </c>
      <c r="P18" s="27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</row>
    <row r="19" spans="1:89" s="5" customFormat="1" ht="39.75" customHeight="1">
      <c r="A19" s="57">
        <v>13</v>
      </c>
      <c r="B19" s="58" t="s">
        <v>48</v>
      </c>
      <c r="C19" s="58" t="s">
        <v>49</v>
      </c>
      <c r="D19" s="61" t="s">
        <v>6</v>
      </c>
      <c r="E19" s="57" t="s">
        <v>363</v>
      </c>
      <c r="F19" s="60">
        <v>3.3</v>
      </c>
      <c r="G19" s="60">
        <v>0</v>
      </c>
      <c r="H19" s="60">
        <v>7.0000000000000007E-2</v>
      </c>
      <c r="I19" s="60">
        <f t="shared" si="0"/>
        <v>3.3699999999999997</v>
      </c>
      <c r="J19" s="60">
        <f>(I19*10000000)/61.05</f>
        <v>552006.552006552</v>
      </c>
      <c r="K19" s="60">
        <v>0.03</v>
      </c>
      <c r="L19" s="60">
        <v>2.0099999999999998</v>
      </c>
      <c r="M19" s="60">
        <f t="shared" si="1"/>
        <v>5.4099999999999993</v>
      </c>
      <c r="N19" s="60">
        <v>0</v>
      </c>
      <c r="O19" s="60">
        <v>1.41</v>
      </c>
      <c r="P19" s="27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</row>
    <row r="20" spans="1:89" s="5" customFormat="1" ht="39.75" customHeight="1">
      <c r="A20" s="57">
        <v>14</v>
      </c>
      <c r="B20" s="58" t="s">
        <v>388</v>
      </c>
      <c r="C20" s="58" t="s">
        <v>42</v>
      </c>
      <c r="D20" s="61" t="s">
        <v>6</v>
      </c>
      <c r="E20" s="57" t="s">
        <v>362</v>
      </c>
      <c r="F20" s="60">
        <v>3138.29</v>
      </c>
      <c r="G20" s="60">
        <v>0</v>
      </c>
      <c r="H20" s="60">
        <v>0</v>
      </c>
      <c r="I20" s="60">
        <f t="shared" si="0"/>
        <v>3138.29</v>
      </c>
      <c r="J20" s="60">
        <f>(I20*10000000)/61.05</f>
        <v>514052416.05241609</v>
      </c>
      <c r="K20" s="60">
        <v>0</v>
      </c>
      <c r="L20" s="60">
        <v>2.8</v>
      </c>
      <c r="M20" s="60">
        <f t="shared" si="1"/>
        <v>3141.09</v>
      </c>
      <c r="N20" s="60">
        <v>28.91</v>
      </c>
      <c r="O20" s="60">
        <v>0.05</v>
      </c>
      <c r="P20" s="27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</row>
    <row r="21" spans="1:89" s="5" customFormat="1" ht="39.75" customHeight="1">
      <c r="A21" s="57">
        <v>15</v>
      </c>
      <c r="B21" s="58" t="s">
        <v>51</v>
      </c>
      <c r="C21" s="58" t="s">
        <v>310</v>
      </c>
      <c r="D21" s="61" t="s">
        <v>6</v>
      </c>
      <c r="E21" s="57" t="s">
        <v>361</v>
      </c>
      <c r="F21" s="60">
        <v>0</v>
      </c>
      <c r="G21" s="60">
        <v>0</v>
      </c>
      <c r="H21" s="60">
        <v>0</v>
      </c>
      <c r="I21" s="60">
        <f t="shared" si="0"/>
        <v>0</v>
      </c>
      <c r="J21" s="60">
        <f t="shared" si="2"/>
        <v>0</v>
      </c>
      <c r="K21" s="60">
        <v>0</v>
      </c>
      <c r="L21" s="60">
        <v>0</v>
      </c>
      <c r="M21" s="60">
        <f t="shared" si="1"/>
        <v>0</v>
      </c>
      <c r="N21" s="60">
        <v>0</v>
      </c>
      <c r="O21" s="60">
        <v>0</v>
      </c>
      <c r="P21" s="27" t="s">
        <v>419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</row>
    <row r="22" spans="1:89" s="5" customFormat="1" ht="39.75" customHeight="1">
      <c r="A22" s="57">
        <v>16</v>
      </c>
      <c r="B22" s="58" t="s">
        <v>54</v>
      </c>
      <c r="C22" s="58" t="s">
        <v>55</v>
      </c>
      <c r="D22" s="61" t="s">
        <v>6</v>
      </c>
      <c r="E22" s="57" t="s">
        <v>360</v>
      </c>
      <c r="F22" s="60">
        <v>0</v>
      </c>
      <c r="G22" s="60">
        <v>0</v>
      </c>
      <c r="H22" s="60">
        <v>0</v>
      </c>
      <c r="I22" s="60">
        <f t="shared" si="0"/>
        <v>0</v>
      </c>
      <c r="J22" s="60">
        <f t="shared" si="2"/>
        <v>0</v>
      </c>
      <c r="K22" s="60">
        <v>0</v>
      </c>
      <c r="L22" s="60">
        <v>0</v>
      </c>
      <c r="M22" s="60">
        <f t="shared" si="1"/>
        <v>0</v>
      </c>
      <c r="N22" s="60">
        <v>0</v>
      </c>
      <c r="O22" s="60">
        <v>0</v>
      </c>
      <c r="P22" s="27" t="s">
        <v>419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</row>
    <row r="23" spans="1:89" s="38" customFormat="1" ht="39.75" customHeight="1">
      <c r="A23" s="57">
        <v>17</v>
      </c>
      <c r="B23" s="58" t="s">
        <v>56</v>
      </c>
      <c r="C23" s="58" t="s">
        <v>57</v>
      </c>
      <c r="D23" s="61" t="s">
        <v>6</v>
      </c>
      <c r="E23" s="57" t="s">
        <v>360</v>
      </c>
      <c r="F23" s="60">
        <v>0</v>
      </c>
      <c r="G23" s="60">
        <v>0</v>
      </c>
      <c r="H23" s="60">
        <v>0</v>
      </c>
      <c r="I23" s="60">
        <f t="shared" si="0"/>
        <v>0</v>
      </c>
      <c r="J23" s="60">
        <f t="shared" si="2"/>
        <v>0</v>
      </c>
      <c r="K23" s="60">
        <v>0</v>
      </c>
      <c r="L23" s="60">
        <v>0</v>
      </c>
      <c r="M23" s="60">
        <f t="shared" si="1"/>
        <v>0</v>
      </c>
      <c r="N23" s="60">
        <v>0</v>
      </c>
      <c r="O23" s="60">
        <v>0</v>
      </c>
      <c r="P23" s="27" t="s">
        <v>419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</row>
    <row r="24" spans="1:89" s="5" customFormat="1" ht="39.75" customHeight="1">
      <c r="A24" s="57">
        <v>18</v>
      </c>
      <c r="B24" s="58" t="s">
        <v>58</v>
      </c>
      <c r="C24" s="58" t="s">
        <v>59</v>
      </c>
      <c r="D24" s="61" t="s">
        <v>6</v>
      </c>
      <c r="E24" s="57" t="s">
        <v>359</v>
      </c>
      <c r="F24" s="60">
        <v>17.04</v>
      </c>
      <c r="G24" s="60">
        <v>0</v>
      </c>
      <c r="H24" s="60">
        <v>0</v>
      </c>
      <c r="I24" s="60">
        <f t="shared" si="0"/>
        <v>17.04</v>
      </c>
      <c r="J24" s="60">
        <f>(I24*10000000)/61.05</f>
        <v>2791154.7911547911</v>
      </c>
      <c r="K24" s="60">
        <v>0</v>
      </c>
      <c r="L24" s="60">
        <v>0.61</v>
      </c>
      <c r="M24" s="60">
        <f t="shared" si="1"/>
        <v>17.649999999999999</v>
      </c>
      <c r="N24" s="60">
        <v>0</v>
      </c>
      <c r="O24" s="60">
        <v>0</v>
      </c>
      <c r="P24" s="27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</row>
    <row r="25" spans="1:89" s="38" customFormat="1" ht="39.75" customHeight="1">
      <c r="A25" s="57">
        <v>19</v>
      </c>
      <c r="B25" s="58" t="s">
        <v>61</v>
      </c>
      <c r="C25" s="58" t="s">
        <v>62</v>
      </c>
      <c r="D25" s="61" t="s">
        <v>6</v>
      </c>
      <c r="E25" s="57" t="s">
        <v>358</v>
      </c>
      <c r="F25" s="60">
        <v>0</v>
      </c>
      <c r="G25" s="60">
        <v>0</v>
      </c>
      <c r="H25" s="60">
        <v>0</v>
      </c>
      <c r="I25" s="60">
        <f t="shared" si="0"/>
        <v>0</v>
      </c>
      <c r="J25" s="60">
        <f t="shared" si="2"/>
        <v>0</v>
      </c>
      <c r="K25" s="60">
        <v>0</v>
      </c>
      <c r="L25" s="60">
        <v>0</v>
      </c>
      <c r="M25" s="60">
        <f t="shared" si="1"/>
        <v>0</v>
      </c>
      <c r="N25" s="60">
        <v>0</v>
      </c>
      <c r="O25" s="60">
        <v>0</v>
      </c>
      <c r="P25" s="27" t="s">
        <v>419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</row>
    <row r="26" spans="1:89" s="38" customFormat="1" ht="39.75" customHeight="1">
      <c r="A26" s="57">
        <v>20</v>
      </c>
      <c r="B26" s="58" t="s">
        <v>64</v>
      </c>
      <c r="C26" s="58" t="s">
        <v>62</v>
      </c>
      <c r="D26" s="61" t="s">
        <v>6</v>
      </c>
      <c r="E26" s="57" t="s">
        <v>357</v>
      </c>
      <c r="F26" s="60">
        <v>0</v>
      </c>
      <c r="G26" s="60">
        <v>0</v>
      </c>
      <c r="H26" s="60">
        <v>0</v>
      </c>
      <c r="I26" s="60">
        <f t="shared" si="0"/>
        <v>0</v>
      </c>
      <c r="J26" s="60">
        <f t="shared" si="2"/>
        <v>0</v>
      </c>
      <c r="K26" s="60">
        <v>0</v>
      </c>
      <c r="L26" s="60">
        <v>0</v>
      </c>
      <c r="M26" s="60">
        <f t="shared" si="1"/>
        <v>0</v>
      </c>
      <c r="N26" s="60">
        <v>0</v>
      </c>
      <c r="O26" s="60">
        <v>0</v>
      </c>
      <c r="P26" s="27" t="s">
        <v>419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</row>
    <row r="27" spans="1:89" s="39" customFormat="1" ht="39.75" customHeight="1">
      <c r="A27" s="57">
        <v>21</v>
      </c>
      <c r="B27" s="58" t="s">
        <v>321</v>
      </c>
      <c r="C27" s="58" t="s">
        <v>66</v>
      </c>
      <c r="D27" s="61" t="s">
        <v>6</v>
      </c>
      <c r="E27" s="57" t="s">
        <v>67</v>
      </c>
      <c r="F27" s="60">
        <v>1144.1600000000001</v>
      </c>
      <c r="G27" s="60">
        <v>0</v>
      </c>
      <c r="H27" s="60">
        <v>0</v>
      </c>
      <c r="I27" s="60">
        <f t="shared" si="0"/>
        <v>1144.1600000000001</v>
      </c>
      <c r="J27" s="60">
        <f t="shared" ref="J27" si="3">(I27*10000000)/61.05</f>
        <v>187413595.41359541</v>
      </c>
      <c r="K27" s="60">
        <v>0.14000000000000001</v>
      </c>
      <c r="L27" s="60">
        <v>0.56000000000000005</v>
      </c>
      <c r="M27" s="60">
        <f t="shared" si="1"/>
        <v>1144.8600000000001</v>
      </c>
      <c r="N27" s="60">
        <v>3.86</v>
      </c>
      <c r="O27" s="60">
        <v>3.36</v>
      </c>
      <c r="P27" s="27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</row>
    <row r="28" spans="1:89" s="39" customFormat="1" ht="39.75" customHeight="1">
      <c r="A28" s="57">
        <v>22</v>
      </c>
      <c r="B28" s="58" t="s">
        <v>322</v>
      </c>
      <c r="C28" s="58" t="s">
        <v>68</v>
      </c>
      <c r="D28" s="61" t="s">
        <v>6</v>
      </c>
      <c r="E28" s="57" t="s">
        <v>323</v>
      </c>
      <c r="F28" s="60">
        <v>60.05</v>
      </c>
      <c r="G28" s="60">
        <v>0</v>
      </c>
      <c r="H28" s="60">
        <v>0</v>
      </c>
      <c r="I28" s="60">
        <f t="shared" si="0"/>
        <v>60.05</v>
      </c>
      <c r="J28" s="60">
        <f t="shared" ref="J28:J35" si="4">(I28*10000000)/61.05</f>
        <v>9836199.8361998368</v>
      </c>
      <c r="K28" s="60">
        <v>0</v>
      </c>
      <c r="L28" s="60">
        <v>0</v>
      </c>
      <c r="M28" s="60">
        <f t="shared" si="1"/>
        <v>60.05</v>
      </c>
      <c r="N28" s="60">
        <v>0.95</v>
      </c>
      <c r="O28" s="60">
        <v>0.56000000000000005</v>
      </c>
      <c r="P28" s="27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</row>
    <row r="29" spans="1:89" s="5" customFormat="1" ht="39.75" customHeight="1">
      <c r="A29" s="57">
        <v>23</v>
      </c>
      <c r="B29" s="58" t="s">
        <v>70</v>
      </c>
      <c r="C29" s="58" t="s">
        <v>71</v>
      </c>
      <c r="D29" s="61" t="s">
        <v>6</v>
      </c>
      <c r="E29" s="57" t="s">
        <v>353</v>
      </c>
      <c r="F29" s="60">
        <v>353.59</v>
      </c>
      <c r="G29" s="60">
        <v>0</v>
      </c>
      <c r="H29" s="60">
        <v>0</v>
      </c>
      <c r="I29" s="60">
        <f t="shared" si="0"/>
        <v>353.59</v>
      </c>
      <c r="J29" s="60">
        <f t="shared" si="4"/>
        <v>57918099.91809991</v>
      </c>
      <c r="K29" s="60">
        <v>0</v>
      </c>
      <c r="L29" s="60">
        <v>0.33</v>
      </c>
      <c r="M29" s="60">
        <f t="shared" si="1"/>
        <v>353.91999999999996</v>
      </c>
      <c r="N29" s="60">
        <v>6.37</v>
      </c>
      <c r="O29" s="60">
        <v>0</v>
      </c>
      <c r="P29" s="27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</row>
    <row r="30" spans="1:89" s="5" customFormat="1" ht="39.75" customHeight="1">
      <c r="A30" s="57">
        <v>24</v>
      </c>
      <c r="B30" s="58" t="s">
        <v>72</v>
      </c>
      <c r="C30" s="58" t="s">
        <v>66</v>
      </c>
      <c r="D30" s="62" t="s">
        <v>6</v>
      </c>
      <c r="E30" s="57" t="s">
        <v>354</v>
      </c>
      <c r="F30" s="60">
        <v>2156.36</v>
      </c>
      <c r="G30" s="60">
        <v>0</v>
      </c>
      <c r="H30" s="60">
        <v>0</v>
      </c>
      <c r="I30" s="60">
        <f t="shared" si="0"/>
        <v>2156.36</v>
      </c>
      <c r="J30" s="60">
        <f t="shared" si="4"/>
        <v>353212121.21212125</v>
      </c>
      <c r="K30" s="60">
        <v>0</v>
      </c>
      <c r="L30" s="60">
        <v>0</v>
      </c>
      <c r="M30" s="60">
        <f t="shared" si="1"/>
        <v>2156.36</v>
      </c>
      <c r="N30" s="60">
        <v>74.400000000000006</v>
      </c>
      <c r="O30" s="60">
        <v>0</v>
      </c>
      <c r="P30" s="27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</row>
    <row r="31" spans="1:89" s="5" customFormat="1" ht="39.75" customHeight="1">
      <c r="A31" s="57">
        <v>25</v>
      </c>
      <c r="B31" s="58" t="s">
        <v>74</v>
      </c>
      <c r="C31" s="58" t="s">
        <v>75</v>
      </c>
      <c r="D31" s="61" t="s">
        <v>6</v>
      </c>
      <c r="E31" s="57" t="s">
        <v>355</v>
      </c>
      <c r="F31" s="60">
        <v>330.22</v>
      </c>
      <c r="G31" s="60">
        <v>0</v>
      </c>
      <c r="H31" s="60">
        <v>0</v>
      </c>
      <c r="I31" s="60">
        <f t="shared" si="0"/>
        <v>330.22</v>
      </c>
      <c r="J31" s="60">
        <f t="shared" si="4"/>
        <v>54090090.090090103</v>
      </c>
      <c r="K31" s="60">
        <v>1.51</v>
      </c>
      <c r="L31" s="60">
        <v>1.02</v>
      </c>
      <c r="M31" s="60">
        <f t="shared" si="1"/>
        <v>332.75</v>
      </c>
      <c r="N31" s="60">
        <v>4.96</v>
      </c>
      <c r="O31" s="60">
        <v>0</v>
      </c>
      <c r="P31" s="27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</row>
    <row r="32" spans="1:89" s="5" customFormat="1" ht="39.75" customHeight="1">
      <c r="A32" s="57">
        <v>26</v>
      </c>
      <c r="B32" s="58" t="s">
        <v>76</v>
      </c>
      <c r="C32" s="58" t="s">
        <v>77</v>
      </c>
      <c r="D32" s="61" t="s">
        <v>6</v>
      </c>
      <c r="E32" s="57" t="s">
        <v>356</v>
      </c>
      <c r="F32" s="60">
        <v>884.51</v>
      </c>
      <c r="G32" s="60">
        <v>0</v>
      </c>
      <c r="H32" s="60">
        <v>0</v>
      </c>
      <c r="I32" s="60">
        <f t="shared" si="0"/>
        <v>884.51</v>
      </c>
      <c r="J32" s="60">
        <f t="shared" si="4"/>
        <v>144882882.88288289</v>
      </c>
      <c r="K32" s="60">
        <v>0</v>
      </c>
      <c r="L32" s="60">
        <v>0</v>
      </c>
      <c r="M32" s="60">
        <f t="shared" si="1"/>
        <v>884.51</v>
      </c>
      <c r="N32" s="60">
        <v>0.86</v>
      </c>
      <c r="O32" s="60">
        <v>0</v>
      </c>
      <c r="P32" s="27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</row>
    <row r="33" spans="1:89" s="5" customFormat="1" ht="39.75" customHeight="1">
      <c r="A33" s="57">
        <v>27</v>
      </c>
      <c r="B33" s="58" t="s">
        <v>79</v>
      </c>
      <c r="C33" s="58" t="s">
        <v>46</v>
      </c>
      <c r="D33" s="61" t="s">
        <v>6</v>
      </c>
      <c r="E33" s="57" t="s">
        <v>371</v>
      </c>
      <c r="F33" s="60">
        <v>2183.91</v>
      </c>
      <c r="G33" s="60">
        <v>0</v>
      </c>
      <c r="H33" s="60">
        <v>0</v>
      </c>
      <c r="I33" s="60">
        <f t="shared" si="0"/>
        <v>2183.91</v>
      </c>
      <c r="J33" s="60">
        <f t="shared" ref="J33" si="5">(I33*10000000)/61.05</f>
        <v>357724815.72481573</v>
      </c>
      <c r="K33" s="60">
        <v>0</v>
      </c>
      <c r="L33" s="60">
        <v>0</v>
      </c>
      <c r="M33" s="60">
        <f t="shared" si="1"/>
        <v>2183.91</v>
      </c>
      <c r="N33" s="60">
        <v>6.67</v>
      </c>
      <c r="O33" s="60">
        <v>0</v>
      </c>
      <c r="P33" s="27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</row>
    <row r="34" spans="1:89" s="5" customFormat="1" ht="39.75" customHeight="1">
      <c r="A34" s="57">
        <v>28</v>
      </c>
      <c r="B34" s="58" t="s">
        <v>81</v>
      </c>
      <c r="C34" s="58" t="s">
        <v>46</v>
      </c>
      <c r="D34" s="61" t="s">
        <v>6</v>
      </c>
      <c r="E34" s="57" t="s">
        <v>372</v>
      </c>
      <c r="F34" s="60">
        <v>144.85</v>
      </c>
      <c r="G34" s="60">
        <v>0</v>
      </c>
      <c r="H34" s="60">
        <v>0</v>
      </c>
      <c r="I34" s="60">
        <f t="shared" si="0"/>
        <v>144.85</v>
      </c>
      <c r="J34" s="60">
        <f t="shared" si="4"/>
        <v>23726453.726453729</v>
      </c>
      <c r="K34" s="60">
        <v>0</v>
      </c>
      <c r="L34" s="60">
        <v>0</v>
      </c>
      <c r="M34" s="60">
        <f t="shared" si="1"/>
        <v>144.85</v>
      </c>
      <c r="N34" s="60">
        <v>4.26</v>
      </c>
      <c r="O34" s="60">
        <v>0</v>
      </c>
      <c r="P34" s="27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</row>
    <row r="35" spans="1:89" s="5" customFormat="1" ht="39.75" customHeight="1">
      <c r="A35" s="57">
        <v>29</v>
      </c>
      <c r="B35" s="58" t="s">
        <v>409</v>
      </c>
      <c r="C35" s="58" t="s">
        <v>83</v>
      </c>
      <c r="D35" s="61" t="s">
        <v>6</v>
      </c>
      <c r="E35" s="57" t="s">
        <v>355</v>
      </c>
      <c r="F35" s="60">
        <v>2245.71</v>
      </c>
      <c r="G35" s="60">
        <v>0</v>
      </c>
      <c r="H35" s="60">
        <v>0</v>
      </c>
      <c r="I35" s="60">
        <f t="shared" si="0"/>
        <v>2245.71</v>
      </c>
      <c r="J35" s="60">
        <f t="shared" si="4"/>
        <v>367847665.84766585</v>
      </c>
      <c r="K35" s="60">
        <v>0</v>
      </c>
      <c r="L35" s="60">
        <v>2.71</v>
      </c>
      <c r="M35" s="60">
        <f t="shared" si="1"/>
        <v>2248.42</v>
      </c>
      <c r="N35" s="60">
        <v>48.38</v>
      </c>
      <c r="O35" s="60">
        <v>3.71</v>
      </c>
      <c r="P35" s="27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</row>
    <row r="36" spans="1:89" s="36" customFormat="1" ht="39.75" customHeight="1">
      <c r="A36" s="57">
        <v>30</v>
      </c>
      <c r="B36" s="58" t="s">
        <v>84</v>
      </c>
      <c r="C36" s="58" t="s">
        <v>49</v>
      </c>
      <c r="D36" s="61" t="s">
        <v>6</v>
      </c>
      <c r="E36" s="57" t="s">
        <v>372</v>
      </c>
      <c r="F36" s="60">
        <v>0</v>
      </c>
      <c r="G36" s="60">
        <v>0</v>
      </c>
      <c r="H36" s="60">
        <v>0</v>
      </c>
      <c r="I36" s="60">
        <f t="shared" si="0"/>
        <v>0</v>
      </c>
      <c r="J36" s="60">
        <f t="shared" si="2"/>
        <v>0</v>
      </c>
      <c r="K36" s="60">
        <v>0</v>
      </c>
      <c r="L36" s="60">
        <v>0</v>
      </c>
      <c r="M36" s="60">
        <f t="shared" si="1"/>
        <v>0</v>
      </c>
      <c r="N36" s="60">
        <v>0</v>
      </c>
      <c r="O36" s="60">
        <v>0</v>
      </c>
      <c r="P36" s="27" t="s">
        <v>419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</row>
    <row r="37" spans="1:89" s="5" customFormat="1" ht="39.75" customHeight="1">
      <c r="A37" s="57">
        <v>31</v>
      </c>
      <c r="B37" s="58" t="s">
        <v>86</v>
      </c>
      <c r="C37" s="58" t="s">
        <v>87</v>
      </c>
      <c r="D37" s="61" t="s">
        <v>6</v>
      </c>
      <c r="E37" s="57" t="s">
        <v>371</v>
      </c>
      <c r="F37" s="60">
        <v>2693.56</v>
      </c>
      <c r="G37" s="60">
        <v>0</v>
      </c>
      <c r="H37" s="60">
        <v>0</v>
      </c>
      <c r="I37" s="60">
        <f t="shared" si="0"/>
        <v>2693.56</v>
      </c>
      <c r="J37" s="60">
        <f>(I37*10000000)/61.05</f>
        <v>441205569.20556921</v>
      </c>
      <c r="K37" s="60">
        <v>8.26</v>
      </c>
      <c r="L37" s="60">
        <v>22.8</v>
      </c>
      <c r="M37" s="60">
        <f t="shared" si="1"/>
        <v>2724.6200000000003</v>
      </c>
      <c r="N37" s="60">
        <v>80.8</v>
      </c>
      <c r="O37" s="60">
        <v>0</v>
      </c>
      <c r="P37" s="27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</row>
    <row r="38" spans="1:89" s="17" customFormat="1" ht="39.75" customHeight="1">
      <c r="A38" s="57">
        <v>32</v>
      </c>
      <c r="B38" s="58" t="s">
        <v>88</v>
      </c>
      <c r="C38" s="58" t="s">
        <v>89</v>
      </c>
      <c r="D38" s="63" t="s">
        <v>90</v>
      </c>
      <c r="E38" s="54" t="s">
        <v>373</v>
      </c>
      <c r="F38" s="60">
        <v>0</v>
      </c>
      <c r="G38" s="64">
        <v>0</v>
      </c>
      <c r="H38" s="65">
        <v>1897.95</v>
      </c>
      <c r="I38" s="60">
        <f t="shared" si="0"/>
        <v>1897.95</v>
      </c>
      <c r="J38" s="60">
        <f>(I38*10000000)/61.05</f>
        <v>310884520.88452089</v>
      </c>
      <c r="K38" s="65">
        <v>211.13</v>
      </c>
      <c r="L38" s="65">
        <v>56.78</v>
      </c>
      <c r="M38" s="60">
        <f t="shared" si="1"/>
        <v>2165.86</v>
      </c>
      <c r="N38" s="66">
        <v>2038</v>
      </c>
      <c r="O38" s="66">
        <v>573.49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</row>
    <row r="39" spans="1:89" s="17" customFormat="1" ht="39.75" customHeight="1">
      <c r="A39" s="57">
        <v>33</v>
      </c>
      <c r="B39" s="58" t="s">
        <v>92</v>
      </c>
      <c r="C39" s="58" t="s">
        <v>93</v>
      </c>
      <c r="D39" s="63" t="s">
        <v>94</v>
      </c>
      <c r="E39" s="54" t="s">
        <v>374</v>
      </c>
      <c r="F39" s="65">
        <v>0</v>
      </c>
      <c r="G39" s="65">
        <v>0</v>
      </c>
      <c r="H39" s="65">
        <v>546.70000000000005</v>
      </c>
      <c r="I39" s="60">
        <f t="shared" si="0"/>
        <v>546.70000000000005</v>
      </c>
      <c r="J39" s="60">
        <f>(I39*10000000)/61.05</f>
        <v>89549549.54954955</v>
      </c>
      <c r="K39" s="65">
        <v>0</v>
      </c>
      <c r="L39" s="65">
        <v>1.36</v>
      </c>
      <c r="M39" s="60">
        <f t="shared" si="1"/>
        <v>548.06000000000006</v>
      </c>
      <c r="N39" s="66">
        <v>46.75</v>
      </c>
      <c r="O39" s="66">
        <v>419.61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</row>
    <row r="40" spans="1:89" s="5" customFormat="1" ht="39.75" customHeight="1">
      <c r="A40" s="57">
        <v>34</v>
      </c>
      <c r="B40" s="58" t="s">
        <v>96</v>
      </c>
      <c r="C40" s="58" t="s">
        <v>97</v>
      </c>
      <c r="D40" s="63" t="s">
        <v>98</v>
      </c>
      <c r="E40" s="54" t="s">
        <v>375</v>
      </c>
      <c r="F40" s="60">
        <v>0</v>
      </c>
      <c r="G40" s="60">
        <v>0</v>
      </c>
      <c r="H40" s="60">
        <v>0</v>
      </c>
      <c r="I40" s="60">
        <f t="shared" si="0"/>
        <v>0</v>
      </c>
      <c r="J40" s="60">
        <f t="shared" si="2"/>
        <v>0</v>
      </c>
      <c r="K40" s="60">
        <v>0</v>
      </c>
      <c r="L40" s="60">
        <v>0</v>
      </c>
      <c r="M40" s="60">
        <f t="shared" si="1"/>
        <v>0</v>
      </c>
      <c r="N40" s="60">
        <v>0</v>
      </c>
      <c r="O40" s="60">
        <v>0</v>
      </c>
      <c r="P40" s="27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</row>
    <row r="41" spans="1:89" s="19" customFormat="1" ht="39.75" customHeight="1">
      <c r="A41" s="57">
        <v>35</v>
      </c>
      <c r="B41" s="58" t="s">
        <v>100</v>
      </c>
      <c r="C41" s="58" t="s">
        <v>101</v>
      </c>
      <c r="D41" s="63" t="s">
        <v>6</v>
      </c>
      <c r="E41" s="54" t="s">
        <v>376</v>
      </c>
      <c r="F41" s="60">
        <v>28.97</v>
      </c>
      <c r="G41" s="60">
        <v>0</v>
      </c>
      <c r="H41" s="60">
        <v>0</v>
      </c>
      <c r="I41" s="60">
        <f t="shared" si="0"/>
        <v>28.97</v>
      </c>
      <c r="J41" s="60">
        <f>(I41*10000000)/61.05</f>
        <v>4745290.745290745</v>
      </c>
      <c r="K41" s="60">
        <v>0</v>
      </c>
      <c r="L41" s="60">
        <v>0</v>
      </c>
      <c r="M41" s="60">
        <f t="shared" si="1"/>
        <v>28.97</v>
      </c>
      <c r="N41" s="60">
        <v>0</v>
      </c>
      <c r="O41" s="60">
        <v>0</v>
      </c>
      <c r="P41" s="27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</row>
    <row r="42" spans="1:89" s="15" customFormat="1" ht="39.75" customHeight="1">
      <c r="A42" s="57">
        <v>36</v>
      </c>
      <c r="B42" s="58" t="s">
        <v>103</v>
      </c>
      <c r="C42" s="58" t="s">
        <v>104</v>
      </c>
      <c r="D42" s="63" t="s">
        <v>90</v>
      </c>
      <c r="E42" s="54" t="s">
        <v>377</v>
      </c>
      <c r="F42" s="60">
        <v>0</v>
      </c>
      <c r="G42" s="60">
        <v>0</v>
      </c>
      <c r="H42" s="60">
        <v>326.32</v>
      </c>
      <c r="I42" s="60">
        <f t="shared" si="0"/>
        <v>326.32</v>
      </c>
      <c r="J42" s="60">
        <f>(I42*10000000)/61.05</f>
        <v>53451269.451269455</v>
      </c>
      <c r="K42" s="60">
        <v>711.76</v>
      </c>
      <c r="L42" s="60">
        <v>217.42</v>
      </c>
      <c r="M42" s="60">
        <f t="shared" si="1"/>
        <v>1255.5</v>
      </c>
      <c r="N42" s="60">
        <v>21.1</v>
      </c>
      <c r="O42" s="60">
        <v>508.33</v>
      </c>
      <c r="P42" s="27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</row>
    <row r="43" spans="1:89" s="17" customFormat="1" ht="39.75" customHeight="1">
      <c r="A43" s="57">
        <v>37</v>
      </c>
      <c r="B43" s="58" t="s">
        <v>108</v>
      </c>
      <c r="C43" s="58" t="s">
        <v>109</v>
      </c>
      <c r="D43" s="63" t="s">
        <v>124</v>
      </c>
      <c r="E43" s="54" t="s">
        <v>363</v>
      </c>
      <c r="F43" s="60">
        <v>0</v>
      </c>
      <c r="G43" s="60">
        <v>0</v>
      </c>
      <c r="H43" s="60">
        <v>601.03</v>
      </c>
      <c r="I43" s="60">
        <f t="shared" si="0"/>
        <v>601.03</v>
      </c>
      <c r="J43" s="60">
        <f>(I43*10000000)/61.05</f>
        <v>98448812.448812455</v>
      </c>
      <c r="K43" s="60">
        <v>165.9</v>
      </c>
      <c r="L43" s="60">
        <v>22.7</v>
      </c>
      <c r="M43" s="60">
        <f t="shared" si="1"/>
        <v>789.63</v>
      </c>
      <c r="N43" s="60">
        <v>37.159999999999997</v>
      </c>
      <c r="O43" s="60">
        <v>651.21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</row>
    <row r="44" spans="1:89" s="19" customFormat="1" ht="39.75" customHeight="1">
      <c r="A44" s="57">
        <v>38</v>
      </c>
      <c r="B44" s="58" t="s">
        <v>110</v>
      </c>
      <c r="C44" s="58" t="s">
        <v>101</v>
      </c>
      <c r="D44" s="63" t="s">
        <v>6</v>
      </c>
      <c r="E44" s="54" t="s">
        <v>378</v>
      </c>
      <c r="F44" s="60">
        <v>97.74</v>
      </c>
      <c r="G44" s="60">
        <v>0</v>
      </c>
      <c r="H44" s="60">
        <v>0</v>
      </c>
      <c r="I44" s="60">
        <f t="shared" si="0"/>
        <v>97.74</v>
      </c>
      <c r="J44" s="60">
        <f>(I44*10000000)/61.05</f>
        <v>16009828.009828011</v>
      </c>
      <c r="K44" s="60">
        <v>0</v>
      </c>
      <c r="L44" s="60">
        <v>0</v>
      </c>
      <c r="M44" s="60">
        <f t="shared" si="1"/>
        <v>97.74</v>
      </c>
      <c r="N44" s="60">
        <v>3.46</v>
      </c>
      <c r="O44" s="60">
        <v>0</v>
      </c>
      <c r="P44" s="27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</row>
    <row r="45" spans="1:89" s="6" customFormat="1" ht="39.75" customHeight="1">
      <c r="A45" s="57">
        <v>39</v>
      </c>
      <c r="B45" s="58" t="s">
        <v>113</v>
      </c>
      <c r="C45" s="58" t="s">
        <v>101</v>
      </c>
      <c r="D45" s="67" t="s">
        <v>112</v>
      </c>
      <c r="E45" s="54" t="s">
        <v>297</v>
      </c>
      <c r="F45" s="60">
        <v>0</v>
      </c>
      <c r="G45" s="60">
        <v>0</v>
      </c>
      <c r="H45" s="60">
        <v>0</v>
      </c>
      <c r="I45" s="60">
        <f t="shared" si="0"/>
        <v>0</v>
      </c>
      <c r="J45" s="60">
        <f t="shared" si="2"/>
        <v>0</v>
      </c>
      <c r="K45" s="60">
        <v>0</v>
      </c>
      <c r="L45" s="60">
        <v>0</v>
      </c>
      <c r="M45" s="60">
        <f t="shared" si="1"/>
        <v>0</v>
      </c>
      <c r="N45" s="60">
        <v>0</v>
      </c>
      <c r="O45" s="60">
        <v>0</v>
      </c>
      <c r="P45" s="27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</row>
    <row r="46" spans="1:89" s="17" customFormat="1" ht="39.75" customHeight="1">
      <c r="A46" s="57">
        <v>40</v>
      </c>
      <c r="B46" s="58" t="s">
        <v>115</v>
      </c>
      <c r="C46" s="58" t="s">
        <v>116</v>
      </c>
      <c r="D46" s="63" t="s">
        <v>90</v>
      </c>
      <c r="E46" s="68" t="s">
        <v>379</v>
      </c>
      <c r="F46" s="60">
        <v>0</v>
      </c>
      <c r="G46" s="60">
        <v>0</v>
      </c>
      <c r="H46" s="60">
        <v>706.33</v>
      </c>
      <c r="I46" s="60">
        <f t="shared" si="0"/>
        <v>706.33</v>
      </c>
      <c r="J46" s="60">
        <f>(I46*10000000)/61.05</f>
        <v>115696969.6969697</v>
      </c>
      <c r="K46" s="60">
        <v>0</v>
      </c>
      <c r="L46" s="60">
        <v>32.19</v>
      </c>
      <c r="M46" s="60">
        <f t="shared" si="1"/>
        <v>738.52</v>
      </c>
      <c r="N46" s="60">
        <v>581.11</v>
      </c>
      <c r="O46" s="60">
        <v>671.69</v>
      </c>
      <c r="P46" s="31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</row>
    <row r="47" spans="1:89" s="5" customFormat="1" ht="39.75" customHeight="1">
      <c r="A47" s="57">
        <v>41</v>
      </c>
      <c r="B47" s="58" t="s">
        <v>118</v>
      </c>
      <c r="C47" s="58" t="s">
        <v>101</v>
      </c>
      <c r="D47" s="63" t="s">
        <v>6</v>
      </c>
      <c r="E47" s="68" t="s">
        <v>353</v>
      </c>
      <c r="F47" s="60">
        <v>0</v>
      </c>
      <c r="G47" s="60">
        <v>0</v>
      </c>
      <c r="H47" s="60">
        <v>0</v>
      </c>
      <c r="I47" s="60">
        <f t="shared" si="0"/>
        <v>0</v>
      </c>
      <c r="J47" s="60">
        <f t="shared" si="2"/>
        <v>0</v>
      </c>
      <c r="K47" s="60">
        <v>0</v>
      </c>
      <c r="L47" s="60">
        <v>0</v>
      </c>
      <c r="M47" s="60">
        <f t="shared" si="1"/>
        <v>0</v>
      </c>
      <c r="N47" s="60">
        <v>0</v>
      </c>
      <c r="O47" s="60">
        <v>0</v>
      </c>
      <c r="P47" s="27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</row>
    <row r="48" spans="1:89" s="5" customFormat="1" ht="39.75" customHeight="1">
      <c r="A48" s="57">
        <v>42</v>
      </c>
      <c r="B48" s="58" t="s">
        <v>119</v>
      </c>
      <c r="C48" s="58" t="s">
        <v>120</v>
      </c>
      <c r="D48" s="67" t="s">
        <v>121</v>
      </c>
      <c r="E48" s="54" t="s">
        <v>359</v>
      </c>
      <c r="F48" s="69">
        <v>0</v>
      </c>
      <c r="G48" s="69">
        <v>14.31</v>
      </c>
      <c r="H48" s="69">
        <v>331.42</v>
      </c>
      <c r="I48" s="60">
        <f t="shared" si="0"/>
        <v>345.73</v>
      </c>
      <c r="J48" s="60">
        <f t="shared" si="2"/>
        <v>566306.30630630639</v>
      </c>
      <c r="K48" s="69">
        <v>78.09</v>
      </c>
      <c r="L48" s="69">
        <v>75.84</v>
      </c>
      <c r="M48" s="60">
        <f t="shared" si="1"/>
        <v>499.66000000000008</v>
      </c>
      <c r="N48" s="69">
        <v>27.06</v>
      </c>
      <c r="O48" s="69">
        <v>151.9</v>
      </c>
      <c r="P48" s="27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</row>
    <row r="49" spans="1:89" s="5" customFormat="1" ht="39.75" customHeight="1">
      <c r="A49" s="57">
        <v>43</v>
      </c>
      <c r="B49" s="58" t="s">
        <v>122</v>
      </c>
      <c r="C49" s="58" t="s">
        <v>123</v>
      </c>
      <c r="D49" s="63" t="s">
        <v>124</v>
      </c>
      <c r="E49" s="54" t="s">
        <v>380</v>
      </c>
      <c r="F49" s="60">
        <v>0</v>
      </c>
      <c r="G49" s="60">
        <v>0</v>
      </c>
      <c r="H49" s="60">
        <v>29.74</v>
      </c>
      <c r="I49" s="60">
        <f t="shared" si="0"/>
        <v>29.74</v>
      </c>
      <c r="J49" s="60">
        <f>(I49*10000000)/61.05</f>
        <v>4871416.8714168714</v>
      </c>
      <c r="K49" s="60">
        <v>0</v>
      </c>
      <c r="L49" s="60">
        <v>0</v>
      </c>
      <c r="M49" s="60">
        <f t="shared" si="1"/>
        <v>29.74</v>
      </c>
      <c r="N49" s="60">
        <v>0.85</v>
      </c>
      <c r="O49" s="60">
        <v>25.96</v>
      </c>
      <c r="P49" s="27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</row>
    <row r="50" spans="1:89" s="19" customFormat="1" ht="39.75" customHeight="1">
      <c r="A50" s="57">
        <v>44</v>
      </c>
      <c r="B50" s="58" t="s">
        <v>126</v>
      </c>
      <c r="C50" s="58" t="s">
        <v>114</v>
      </c>
      <c r="D50" s="63" t="s">
        <v>127</v>
      </c>
      <c r="E50" s="54" t="s">
        <v>381</v>
      </c>
      <c r="F50" s="60">
        <v>0</v>
      </c>
      <c r="G50" s="60">
        <v>0</v>
      </c>
      <c r="H50" s="60">
        <v>768.88499999999999</v>
      </c>
      <c r="I50" s="60">
        <f t="shared" si="0"/>
        <v>768.88499999999999</v>
      </c>
      <c r="J50" s="60">
        <f t="shared" si="2"/>
        <v>1259434.8894348894</v>
      </c>
      <c r="K50" s="70">
        <v>0</v>
      </c>
      <c r="L50" s="70">
        <v>8.0500000000000007</v>
      </c>
      <c r="M50" s="60">
        <f t="shared" si="1"/>
        <v>776.93499999999995</v>
      </c>
      <c r="N50" s="70">
        <v>0</v>
      </c>
      <c r="O50" s="70">
        <v>0</v>
      </c>
      <c r="P50" s="27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</row>
    <row r="51" spans="1:89" s="5" customFormat="1" ht="39.75" customHeight="1">
      <c r="A51" s="57">
        <v>45</v>
      </c>
      <c r="B51" s="58" t="s">
        <v>299</v>
      </c>
      <c r="C51" s="58" t="s">
        <v>129</v>
      </c>
      <c r="D51" s="63" t="s">
        <v>130</v>
      </c>
      <c r="E51" s="54" t="s">
        <v>131</v>
      </c>
      <c r="F51" s="60">
        <v>0</v>
      </c>
      <c r="G51" s="60">
        <v>0</v>
      </c>
      <c r="H51" s="60">
        <v>79.709999999999994</v>
      </c>
      <c r="I51" s="60">
        <f t="shared" si="0"/>
        <v>79.709999999999994</v>
      </c>
      <c r="J51" s="60">
        <f>(I51*10000000)/61.05</f>
        <v>13056511.056511056</v>
      </c>
      <c r="K51" s="60">
        <v>0</v>
      </c>
      <c r="L51" s="60">
        <v>0.2</v>
      </c>
      <c r="M51" s="60">
        <f t="shared" si="1"/>
        <v>79.91</v>
      </c>
      <c r="N51" s="60">
        <v>10.65</v>
      </c>
      <c r="O51" s="60">
        <v>51.78</v>
      </c>
      <c r="P51" s="27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</row>
    <row r="52" spans="1:89" s="5" customFormat="1" ht="39.75" customHeight="1">
      <c r="A52" s="57">
        <v>46</v>
      </c>
      <c r="B52" s="58" t="s">
        <v>390</v>
      </c>
      <c r="C52" s="58" t="s">
        <v>132</v>
      </c>
      <c r="D52" s="63" t="s">
        <v>90</v>
      </c>
      <c r="E52" s="54" t="s">
        <v>137</v>
      </c>
      <c r="F52" s="60">
        <v>0</v>
      </c>
      <c r="G52" s="60">
        <v>0</v>
      </c>
      <c r="H52" s="60">
        <v>0</v>
      </c>
      <c r="I52" s="60">
        <f t="shared" si="0"/>
        <v>0</v>
      </c>
      <c r="J52" s="60">
        <f t="shared" si="2"/>
        <v>0</v>
      </c>
      <c r="K52" s="60">
        <v>0</v>
      </c>
      <c r="L52" s="60">
        <v>0</v>
      </c>
      <c r="M52" s="60">
        <f t="shared" si="1"/>
        <v>0</v>
      </c>
      <c r="N52" s="60">
        <v>0</v>
      </c>
      <c r="O52" s="60">
        <v>0</v>
      </c>
      <c r="P52" s="27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</row>
    <row r="53" spans="1:89" s="5" customFormat="1" ht="39.75" customHeight="1">
      <c r="A53" s="57">
        <v>47</v>
      </c>
      <c r="B53" s="58" t="s">
        <v>139</v>
      </c>
      <c r="C53" s="58" t="s">
        <v>135</v>
      </c>
      <c r="D53" s="63" t="s">
        <v>140</v>
      </c>
      <c r="E53" s="54" t="s">
        <v>141</v>
      </c>
      <c r="F53" s="60">
        <v>0</v>
      </c>
      <c r="G53" s="60">
        <v>0</v>
      </c>
      <c r="H53" s="60">
        <v>6.01</v>
      </c>
      <c r="I53" s="60">
        <f t="shared" si="0"/>
        <v>6.01</v>
      </c>
      <c r="J53" s="60">
        <f>(I53*10000000)/61.05</f>
        <v>984438.98443898454</v>
      </c>
      <c r="K53" s="60">
        <v>0</v>
      </c>
      <c r="L53" s="60">
        <v>0</v>
      </c>
      <c r="M53" s="60">
        <f t="shared" si="1"/>
        <v>6.01</v>
      </c>
      <c r="N53" s="60">
        <v>0</v>
      </c>
      <c r="O53" s="60">
        <v>0.51</v>
      </c>
      <c r="P53" s="27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</row>
    <row r="54" spans="1:89" s="17" customFormat="1" ht="39.75" customHeight="1">
      <c r="A54" s="57">
        <v>48</v>
      </c>
      <c r="B54" s="58" t="s">
        <v>142</v>
      </c>
      <c r="C54" s="71" t="s">
        <v>143</v>
      </c>
      <c r="D54" s="63" t="s">
        <v>144</v>
      </c>
      <c r="E54" s="54" t="s">
        <v>382</v>
      </c>
      <c r="F54" s="60">
        <v>0</v>
      </c>
      <c r="G54" s="60">
        <v>0</v>
      </c>
      <c r="H54" s="60">
        <v>0</v>
      </c>
      <c r="I54" s="60">
        <f t="shared" si="0"/>
        <v>0</v>
      </c>
      <c r="J54" s="60">
        <f t="shared" si="2"/>
        <v>0</v>
      </c>
      <c r="K54" s="60">
        <v>0</v>
      </c>
      <c r="L54" s="60">
        <v>0</v>
      </c>
      <c r="M54" s="60">
        <f t="shared" si="1"/>
        <v>0</v>
      </c>
      <c r="N54" s="60">
        <v>0</v>
      </c>
      <c r="O54" s="60">
        <v>0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</row>
    <row r="55" spans="1:89" s="5" customFormat="1" ht="39.75" customHeight="1">
      <c r="A55" s="57">
        <v>49</v>
      </c>
      <c r="B55" s="72" t="s">
        <v>306</v>
      </c>
      <c r="C55" s="72" t="s">
        <v>148</v>
      </c>
      <c r="D55" s="73" t="s">
        <v>149</v>
      </c>
      <c r="E55" s="74" t="s">
        <v>386</v>
      </c>
      <c r="F55" s="60">
        <v>0</v>
      </c>
      <c r="G55" s="60">
        <v>17.399999999999999</v>
      </c>
      <c r="H55" s="60">
        <v>308.45299999999997</v>
      </c>
      <c r="I55" s="60">
        <f t="shared" si="0"/>
        <v>325.85299999999995</v>
      </c>
      <c r="J55" s="60">
        <f>(I55*10000000)/61.05</f>
        <v>53374774.774774767</v>
      </c>
      <c r="K55" s="60">
        <v>27.05</v>
      </c>
      <c r="L55" s="60">
        <v>12.48</v>
      </c>
      <c r="M55" s="60">
        <f t="shared" si="1"/>
        <v>365.38299999999998</v>
      </c>
      <c r="N55" s="60">
        <v>4.1100000000000003</v>
      </c>
      <c r="O55" s="60">
        <v>65.23</v>
      </c>
      <c r="P55" s="27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</row>
    <row r="56" spans="1:89" s="5" customFormat="1" ht="39.75" customHeight="1">
      <c r="A56" s="57">
        <v>50</v>
      </c>
      <c r="B56" s="72" t="s">
        <v>328</v>
      </c>
      <c r="C56" s="72" t="s">
        <v>151</v>
      </c>
      <c r="D56" s="74" t="s">
        <v>152</v>
      </c>
      <c r="E56" s="74" t="s">
        <v>153</v>
      </c>
      <c r="F56" s="60">
        <v>0</v>
      </c>
      <c r="G56" s="60">
        <v>11.14</v>
      </c>
      <c r="H56" s="60">
        <v>0</v>
      </c>
      <c r="I56" s="60">
        <f t="shared" si="0"/>
        <v>11.14</v>
      </c>
      <c r="J56" s="60">
        <f>(I56*10000000)/61.05</f>
        <v>1824733.8247338249</v>
      </c>
      <c r="K56" s="60">
        <v>30.88</v>
      </c>
      <c r="L56" s="60">
        <v>16.22</v>
      </c>
      <c r="M56" s="60">
        <f t="shared" si="1"/>
        <v>58.239999999999995</v>
      </c>
      <c r="N56" s="60">
        <v>0</v>
      </c>
      <c r="O56" s="60">
        <v>24.25</v>
      </c>
      <c r="P56" s="27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</row>
    <row r="57" spans="1:89" s="5" customFormat="1" ht="39.75" customHeight="1">
      <c r="A57" s="57">
        <v>51</v>
      </c>
      <c r="B57" s="72" t="s">
        <v>306</v>
      </c>
      <c r="C57" s="72" t="s">
        <v>154</v>
      </c>
      <c r="D57" s="73" t="s">
        <v>133</v>
      </c>
      <c r="E57" s="74" t="s">
        <v>153</v>
      </c>
      <c r="F57" s="60">
        <v>0</v>
      </c>
      <c r="G57" s="60">
        <v>0</v>
      </c>
      <c r="H57" s="60">
        <v>32.81</v>
      </c>
      <c r="I57" s="60">
        <f t="shared" si="0"/>
        <v>32.81</v>
      </c>
      <c r="J57" s="60">
        <f t="shared" si="2"/>
        <v>53742.833742833747</v>
      </c>
      <c r="K57" s="60">
        <v>0</v>
      </c>
      <c r="L57" s="60">
        <v>0</v>
      </c>
      <c r="M57" s="60">
        <f t="shared" si="1"/>
        <v>32.81</v>
      </c>
      <c r="N57" s="60">
        <v>4.29</v>
      </c>
      <c r="O57" s="60">
        <v>0.255</v>
      </c>
      <c r="P57" s="27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</row>
    <row r="58" spans="1:89" s="5" customFormat="1" ht="39.75" customHeight="1">
      <c r="A58" s="57">
        <v>52</v>
      </c>
      <c r="B58" s="58" t="s">
        <v>155</v>
      </c>
      <c r="C58" s="58" t="s">
        <v>156</v>
      </c>
      <c r="D58" s="67" t="s">
        <v>121</v>
      </c>
      <c r="E58" s="54" t="s">
        <v>383</v>
      </c>
      <c r="F58" s="60">
        <v>0</v>
      </c>
      <c r="G58" s="60">
        <v>0</v>
      </c>
      <c r="H58" s="60">
        <v>21.88</v>
      </c>
      <c r="I58" s="60">
        <f t="shared" si="0"/>
        <v>21.88</v>
      </c>
      <c r="J58" s="60">
        <f>(I58*10000000)/61.05</f>
        <v>3583947.583947584</v>
      </c>
      <c r="K58" s="60">
        <v>0</v>
      </c>
      <c r="L58" s="60">
        <v>0</v>
      </c>
      <c r="M58" s="60">
        <f t="shared" si="1"/>
        <v>21.88</v>
      </c>
      <c r="N58" s="60">
        <v>0</v>
      </c>
      <c r="O58" s="60">
        <v>0.87</v>
      </c>
      <c r="P58" s="27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</row>
    <row r="59" spans="1:89" s="5" customFormat="1" ht="39.75" customHeight="1">
      <c r="A59" s="57">
        <v>53</v>
      </c>
      <c r="B59" s="58" t="s">
        <v>158</v>
      </c>
      <c r="C59" s="58" t="s">
        <v>159</v>
      </c>
      <c r="D59" s="67" t="s">
        <v>133</v>
      </c>
      <c r="E59" s="57" t="s">
        <v>160</v>
      </c>
      <c r="F59" s="60">
        <v>0</v>
      </c>
      <c r="G59" s="60">
        <v>0</v>
      </c>
      <c r="H59" s="60">
        <v>0</v>
      </c>
      <c r="I59" s="60">
        <f t="shared" si="0"/>
        <v>0</v>
      </c>
      <c r="J59" s="60">
        <f t="shared" si="2"/>
        <v>0</v>
      </c>
      <c r="K59" s="60">
        <v>0</v>
      </c>
      <c r="L59" s="60">
        <v>0</v>
      </c>
      <c r="M59" s="60">
        <f t="shared" si="1"/>
        <v>0</v>
      </c>
      <c r="N59" s="60">
        <v>1.77</v>
      </c>
      <c r="O59" s="60">
        <v>3.69</v>
      </c>
      <c r="P59" s="27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</row>
    <row r="60" spans="1:89" s="6" customFormat="1" ht="39.75" customHeight="1">
      <c r="A60" s="57">
        <v>54</v>
      </c>
      <c r="B60" s="72" t="s">
        <v>161</v>
      </c>
      <c r="C60" s="72" t="s">
        <v>162</v>
      </c>
      <c r="D60" s="73" t="s">
        <v>133</v>
      </c>
      <c r="E60" s="74" t="s">
        <v>163</v>
      </c>
      <c r="F60" s="60">
        <v>0</v>
      </c>
      <c r="G60" s="60">
        <v>0</v>
      </c>
      <c r="H60" s="60">
        <v>0</v>
      </c>
      <c r="I60" s="60">
        <f t="shared" si="0"/>
        <v>0</v>
      </c>
      <c r="J60" s="60">
        <f t="shared" si="2"/>
        <v>0</v>
      </c>
      <c r="K60" s="60">
        <v>0</v>
      </c>
      <c r="L60" s="60">
        <v>0</v>
      </c>
      <c r="M60" s="60">
        <f t="shared" si="1"/>
        <v>0</v>
      </c>
      <c r="N60" s="60">
        <v>0</v>
      </c>
      <c r="O60" s="60">
        <v>0</v>
      </c>
      <c r="P60" s="27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</row>
    <row r="61" spans="1:89" s="5" customFormat="1" ht="39.75" customHeight="1">
      <c r="A61" s="57">
        <v>55</v>
      </c>
      <c r="B61" s="72" t="s">
        <v>294</v>
      </c>
      <c r="C61" s="48" t="s">
        <v>114</v>
      </c>
      <c r="D61" s="74" t="s">
        <v>6</v>
      </c>
      <c r="E61" s="42" t="s">
        <v>267</v>
      </c>
      <c r="F61" s="60">
        <v>12.88</v>
      </c>
      <c r="G61" s="60">
        <v>0</v>
      </c>
      <c r="H61" s="60">
        <v>0</v>
      </c>
      <c r="I61" s="60">
        <f t="shared" si="0"/>
        <v>12.88</v>
      </c>
      <c r="J61" s="60">
        <f>(I61*10000000)/61.05</f>
        <v>2109746.1097461102</v>
      </c>
      <c r="K61" s="60">
        <v>0</v>
      </c>
      <c r="L61" s="60">
        <v>0</v>
      </c>
      <c r="M61" s="60">
        <f t="shared" si="1"/>
        <v>12.88</v>
      </c>
      <c r="N61" s="60">
        <v>0.23</v>
      </c>
      <c r="O61" s="60">
        <v>0</v>
      </c>
      <c r="P61" s="27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</row>
    <row r="62" spans="1:89" s="5" customFormat="1" ht="39.75" customHeight="1">
      <c r="A62" s="57">
        <v>56</v>
      </c>
      <c r="B62" s="72" t="s">
        <v>309</v>
      </c>
      <c r="C62" s="48" t="s">
        <v>261</v>
      </c>
      <c r="D62" s="74" t="s">
        <v>6</v>
      </c>
      <c r="E62" s="72" t="s">
        <v>259</v>
      </c>
      <c r="F62" s="60">
        <v>173.6</v>
      </c>
      <c r="G62" s="60">
        <v>0</v>
      </c>
      <c r="H62" s="60">
        <v>0</v>
      </c>
      <c r="I62" s="60">
        <f t="shared" si="0"/>
        <v>173.6</v>
      </c>
      <c r="J62" s="60">
        <f t="shared" si="2"/>
        <v>284357.08435708436</v>
      </c>
      <c r="K62" s="60">
        <v>0</v>
      </c>
      <c r="L62" s="60">
        <v>0</v>
      </c>
      <c r="M62" s="60">
        <f t="shared" si="1"/>
        <v>173.6</v>
      </c>
      <c r="N62" s="60">
        <v>16.64</v>
      </c>
      <c r="O62" s="60">
        <v>0</v>
      </c>
      <c r="P62" s="27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</row>
    <row r="63" spans="1:89" s="5" customFormat="1" ht="39.75" customHeight="1">
      <c r="A63" s="57">
        <v>57</v>
      </c>
      <c r="B63" s="71" t="s">
        <v>255</v>
      </c>
      <c r="C63" s="71" t="s">
        <v>256</v>
      </c>
      <c r="D63" s="61" t="s">
        <v>39</v>
      </c>
      <c r="E63" s="74" t="s">
        <v>257</v>
      </c>
      <c r="F63" s="75">
        <v>0</v>
      </c>
      <c r="G63" s="75">
        <v>0</v>
      </c>
      <c r="H63" s="75">
        <v>0</v>
      </c>
      <c r="I63" s="60">
        <f t="shared" si="0"/>
        <v>0</v>
      </c>
      <c r="J63" s="60">
        <f>(I63*10000000)/61.05</f>
        <v>0</v>
      </c>
      <c r="K63" s="75">
        <v>53.32</v>
      </c>
      <c r="L63" s="75">
        <v>1.7000000000000001E-2</v>
      </c>
      <c r="M63" s="60">
        <f t="shared" si="1"/>
        <v>53.337000000000003</v>
      </c>
      <c r="N63" s="75">
        <v>14.24</v>
      </c>
      <c r="O63" s="75">
        <v>26.03</v>
      </c>
      <c r="P63" s="27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</row>
    <row r="64" spans="1:89" s="5" customFormat="1" ht="39.75" customHeight="1">
      <c r="A64" s="57">
        <v>58</v>
      </c>
      <c r="B64" s="58" t="s">
        <v>106</v>
      </c>
      <c r="C64" s="58" t="s">
        <v>316</v>
      </c>
      <c r="D64" s="63" t="s">
        <v>6</v>
      </c>
      <c r="E64" s="54" t="s">
        <v>366</v>
      </c>
      <c r="F64" s="60">
        <v>19.082999999999998</v>
      </c>
      <c r="G64" s="60">
        <v>2.1000000000000001E-2</v>
      </c>
      <c r="H64" s="60">
        <v>0</v>
      </c>
      <c r="I64" s="60">
        <f t="shared" si="0"/>
        <v>19.103999999999999</v>
      </c>
      <c r="J64" s="60">
        <f>(I64*10000000)/61.05</f>
        <v>3129238.3292383295</v>
      </c>
      <c r="K64" s="60">
        <v>0</v>
      </c>
      <c r="L64" s="60">
        <v>1.77</v>
      </c>
      <c r="M64" s="60">
        <f t="shared" si="1"/>
        <v>20.873999999999999</v>
      </c>
      <c r="N64" s="60">
        <v>0.16</v>
      </c>
      <c r="O64" s="60">
        <v>0</v>
      </c>
      <c r="P64" s="27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</row>
    <row r="65" spans="1:89" s="5" customFormat="1" ht="39.75" customHeight="1">
      <c r="A65" s="57">
        <v>59</v>
      </c>
      <c r="B65" s="58" t="s">
        <v>134</v>
      </c>
      <c r="C65" s="58" t="s">
        <v>135</v>
      </c>
      <c r="D65" s="67" t="s">
        <v>112</v>
      </c>
      <c r="E65" s="54" t="s">
        <v>136</v>
      </c>
      <c r="F65" s="60">
        <v>0</v>
      </c>
      <c r="G65" s="60">
        <v>0</v>
      </c>
      <c r="H65" s="60">
        <v>74.48</v>
      </c>
      <c r="I65" s="60">
        <f t="shared" si="0"/>
        <v>74.48</v>
      </c>
      <c r="J65" s="60">
        <f>(I65*10000000)/61.05</f>
        <v>12199836.1998362</v>
      </c>
      <c r="K65" s="60">
        <v>13.28</v>
      </c>
      <c r="L65" s="60">
        <v>56.81</v>
      </c>
      <c r="M65" s="60">
        <f t="shared" si="1"/>
        <v>144.57</v>
      </c>
      <c r="N65" s="60">
        <v>18.23</v>
      </c>
      <c r="O65" s="60">
        <v>22.57</v>
      </c>
      <c r="P65" s="27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</row>
    <row r="66" spans="1:89" s="18" customFormat="1" ht="39.75" customHeight="1">
      <c r="A66" s="57">
        <v>60</v>
      </c>
      <c r="B66" s="63" t="s">
        <v>291</v>
      </c>
      <c r="C66" s="59" t="s">
        <v>101</v>
      </c>
      <c r="D66" s="67" t="s">
        <v>112</v>
      </c>
      <c r="E66" s="54" t="s">
        <v>292</v>
      </c>
      <c r="F66" s="76">
        <v>0</v>
      </c>
      <c r="G66" s="76">
        <v>0</v>
      </c>
      <c r="H66" s="76">
        <v>926.08</v>
      </c>
      <c r="I66" s="60">
        <f t="shared" si="0"/>
        <v>926.08</v>
      </c>
      <c r="J66" s="60">
        <f>(I66*10000000)/61.05</f>
        <v>151692055.6920557</v>
      </c>
      <c r="K66" s="76">
        <v>0</v>
      </c>
      <c r="L66" s="76">
        <v>49</v>
      </c>
      <c r="M66" s="60">
        <f t="shared" si="1"/>
        <v>975.08</v>
      </c>
      <c r="N66" s="64">
        <v>17.600000000000001</v>
      </c>
      <c r="O66" s="64">
        <v>408.98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</row>
    <row r="67" spans="1:89" s="18" customFormat="1" ht="39.75" customHeight="1">
      <c r="A67" s="57">
        <v>61</v>
      </c>
      <c r="B67" s="58" t="s">
        <v>138</v>
      </c>
      <c r="C67" s="58" t="s">
        <v>295</v>
      </c>
      <c r="D67" s="63" t="s">
        <v>90</v>
      </c>
      <c r="E67" s="54" t="s">
        <v>137</v>
      </c>
      <c r="F67" s="60">
        <v>0</v>
      </c>
      <c r="G67" s="60">
        <v>0</v>
      </c>
      <c r="H67" s="60">
        <v>113</v>
      </c>
      <c r="I67" s="60">
        <f t="shared" si="0"/>
        <v>113</v>
      </c>
      <c r="J67" s="60">
        <f>(I67*1000000)/61.05</f>
        <v>1850941.850941851</v>
      </c>
      <c r="K67" s="60">
        <v>0.23</v>
      </c>
      <c r="L67" s="60">
        <v>11.694000000000001</v>
      </c>
      <c r="M67" s="60">
        <f t="shared" si="1"/>
        <v>124.92400000000001</v>
      </c>
      <c r="N67" s="60">
        <v>295.72000000000003</v>
      </c>
      <c r="O67" s="60">
        <v>76.31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</row>
    <row r="68" spans="1:89" s="21" customFormat="1" ht="39.75" customHeight="1">
      <c r="A68" s="57">
        <v>62</v>
      </c>
      <c r="B68" s="58" t="s">
        <v>398</v>
      </c>
      <c r="C68" s="58" t="s">
        <v>114</v>
      </c>
      <c r="D68" s="63" t="s">
        <v>121</v>
      </c>
      <c r="E68" s="54"/>
      <c r="F68" s="60"/>
      <c r="G68" s="60"/>
      <c r="H68" s="60"/>
      <c r="I68" s="60">
        <f t="shared" si="0"/>
        <v>0</v>
      </c>
      <c r="J68" s="60"/>
      <c r="K68" s="60"/>
      <c r="L68" s="60"/>
      <c r="M68" s="60">
        <f t="shared" si="1"/>
        <v>0</v>
      </c>
      <c r="N68" s="60"/>
      <c r="O68" s="60"/>
      <c r="P68" s="32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</row>
    <row r="69" spans="1:89" s="18" customFormat="1" ht="48.75" customHeight="1">
      <c r="A69" s="57">
        <v>63</v>
      </c>
      <c r="B69" s="41" t="s">
        <v>399</v>
      </c>
      <c r="C69" s="43" t="s">
        <v>400</v>
      </c>
      <c r="D69" s="63" t="s">
        <v>37</v>
      </c>
      <c r="E69" s="54" t="s">
        <v>418</v>
      </c>
      <c r="F69" s="60">
        <v>0</v>
      </c>
      <c r="G69" s="60">
        <v>0</v>
      </c>
      <c r="H69" s="60">
        <v>0</v>
      </c>
      <c r="I69" s="60">
        <f t="shared" si="0"/>
        <v>0</v>
      </c>
      <c r="J69" s="60">
        <v>0</v>
      </c>
      <c r="K69" s="60">
        <v>0</v>
      </c>
      <c r="L69" s="60">
        <v>0</v>
      </c>
      <c r="M69" s="60">
        <f t="shared" si="1"/>
        <v>0</v>
      </c>
      <c r="N69" s="60">
        <v>0</v>
      </c>
      <c r="O69" s="60">
        <v>0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</row>
    <row r="70" spans="1:89" ht="39.75" customHeight="1">
      <c r="A70" s="57"/>
      <c r="B70" s="44"/>
      <c r="C70" s="43"/>
      <c r="D70" s="77"/>
      <c r="E70" s="77"/>
      <c r="F70" s="78">
        <f t="shared" ref="F70:O70" si="6">SUM(F7:F69)</f>
        <v>24902.332999999999</v>
      </c>
      <c r="G70" s="78">
        <f t="shared" si="6"/>
        <v>42.871000000000002</v>
      </c>
      <c r="H70" s="78">
        <f t="shared" si="6"/>
        <v>14902.477999999997</v>
      </c>
      <c r="I70" s="78">
        <f t="shared" si="6"/>
        <v>39847.681999999993</v>
      </c>
      <c r="J70" s="78">
        <f t="shared" si="6"/>
        <v>6294357010.6470089</v>
      </c>
      <c r="K70" s="78">
        <f t="shared" si="6"/>
        <v>1303.24</v>
      </c>
      <c r="L70" s="78">
        <f t="shared" si="6"/>
        <v>1043.3610000000001</v>
      </c>
      <c r="M70" s="78">
        <f t="shared" si="6"/>
        <v>42194.282999999989</v>
      </c>
      <c r="N70" s="78">
        <f t="shared" si="6"/>
        <v>3645.9699999999993</v>
      </c>
      <c r="O70" s="78">
        <f t="shared" si="6"/>
        <v>9709.3689999999988</v>
      </c>
      <c r="P70" s="45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</row>
    <row r="71" spans="1:89" ht="15" customHeight="1">
      <c r="B71" s="14"/>
      <c r="C71" s="2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</row>
    <row r="72" spans="1:89">
      <c r="A72" s="81"/>
      <c r="B72" s="25"/>
      <c r="C72" s="26"/>
      <c r="D72" s="81"/>
    </row>
    <row r="73" spans="1:89">
      <c r="A73" s="81"/>
      <c r="B73" s="81"/>
      <c r="C73" s="81"/>
      <c r="D73" s="81"/>
    </row>
    <row r="74" spans="1:89">
      <c r="I74" s="79" t="s">
        <v>406</v>
      </c>
    </row>
  </sheetData>
  <mergeCells count="6">
    <mergeCell ref="A1:O1"/>
    <mergeCell ref="A2:N2"/>
    <mergeCell ref="F4:O4"/>
    <mergeCell ref="F5:I5"/>
    <mergeCell ref="N5:O5"/>
    <mergeCell ref="M3:O3"/>
  </mergeCells>
  <phoneticPr fontId="10" type="noConversion"/>
  <pageMargins left="0.23622047244094491" right="0.23622047244094491" top="0.23622047244094491" bottom="0.23622047244094491" header="0.23622047244094491" footer="0.23622047244094491"/>
  <pageSetup paperSize="9" scale="91" orientation="landscape" verticalDpi="200" r:id="rId1"/>
  <rowBreaks count="2" manualBreakCount="2">
    <brk id="31" max="14" man="1"/>
    <brk id="57" max="1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topLeftCell="A10" zoomScale="60" workbookViewId="0">
      <selection activeCell="G24" sqref="G24"/>
    </sheetView>
  </sheetViews>
  <sheetFormatPr defaultRowHeight="27.75" customHeight="1"/>
  <cols>
    <col min="1" max="1" width="13" style="8" customWidth="1"/>
    <col min="2" max="2" width="40.5703125" style="8" customWidth="1"/>
    <col min="3" max="3" width="24" style="8" customWidth="1"/>
    <col min="4" max="4" width="23.42578125" style="8" customWidth="1"/>
    <col min="5" max="5" width="19.28515625" style="8" customWidth="1"/>
    <col min="6" max="6" width="24" style="8" customWidth="1"/>
    <col min="7" max="7" width="19.28515625" style="8" customWidth="1"/>
    <col min="8" max="8" width="17.140625" style="7" customWidth="1"/>
    <col min="9" max="9" width="9.140625" style="5"/>
  </cols>
  <sheetData>
    <row r="1" spans="1:8" ht="27.75" customHeight="1">
      <c r="A1" s="280" t="s">
        <v>351</v>
      </c>
      <c r="B1" s="280"/>
      <c r="C1" s="280"/>
      <c r="D1" s="280"/>
      <c r="E1" s="280"/>
      <c r="F1" s="280"/>
      <c r="G1" s="280"/>
      <c r="H1" s="280"/>
    </row>
    <row r="2" spans="1:8" ht="81.75" customHeight="1">
      <c r="A2" s="285" t="s">
        <v>417</v>
      </c>
      <c r="B2" s="285"/>
      <c r="C2" s="285"/>
      <c r="D2" s="285"/>
      <c r="E2" s="285"/>
      <c r="F2" s="285"/>
      <c r="G2" s="285"/>
      <c r="H2" s="285"/>
    </row>
    <row r="3" spans="1:8" ht="46.5" customHeight="1">
      <c r="A3" s="233"/>
      <c r="B3" s="233"/>
      <c r="C3" s="284" t="s">
        <v>436</v>
      </c>
      <c r="D3" s="284"/>
      <c r="E3" s="233"/>
      <c r="F3" s="284" t="s">
        <v>352</v>
      </c>
      <c r="G3" s="284"/>
      <c r="H3" s="284"/>
    </row>
    <row r="4" spans="1:8" ht="27.75" customHeight="1">
      <c r="A4" s="283" t="s">
        <v>330</v>
      </c>
      <c r="B4" s="283"/>
      <c r="C4" s="283"/>
      <c r="D4" s="283"/>
      <c r="E4" s="283"/>
      <c r="F4" s="283"/>
      <c r="G4" s="234"/>
      <c r="H4" s="234"/>
    </row>
    <row r="5" spans="1:8" ht="39" customHeight="1">
      <c r="A5" s="235" t="s">
        <v>331</v>
      </c>
      <c r="B5" s="236" t="s">
        <v>332</v>
      </c>
      <c r="C5" s="47" t="s">
        <v>393</v>
      </c>
      <c r="D5" s="237" t="s">
        <v>237</v>
      </c>
      <c r="E5" s="237" t="s">
        <v>394</v>
      </c>
      <c r="F5" s="237" t="s">
        <v>395</v>
      </c>
      <c r="G5" s="236" t="s">
        <v>237</v>
      </c>
      <c r="H5" s="235" t="s">
        <v>9</v>
      </c>
    </row>
    <row r="6" spans="1:8" ht="39" customHeight="1">
      <c r="A6" s="238">
        <v>1</v>
      </c>
      <c r="B6" s="234" t="s">
        <v>133</v>
      </c>
      <c r="C6" s="239">
        <f>'Pvt.Sez Employment'!L8+'Pvt.Sez Employment'!L24+'Pvt.Sez Employment'!L58+'Pvt.Sez Employment'!L60+'Pvt.Sez Employment'!L61</f>
        <v>242</v>
      </c>
      <c r="D6" s="239">
        <v>0</v>
      </c>
      <c r="E6" s="239">
        <f t="shared" ref="E6:E22" si="0">SUM(C6:D6)</f>
        <v>242</v>
      </c>
      <c r="F6" s="241">
        <f>'Pvt.Sez Investment'!O10+'Pvt.Sez Investment'!O60+'Pvt.Sez Investment'!O62+'Pvt.Sez Investment'!O63</f>
        <v>381.07999999999993</v>
      </c>
      <c r="G6" s="240">
        <v>145.38999999999999</v>
      </c>
      <c r="H6" s="240">
        <f>SUM(F6:G6)</f>
        <v>526.46999999999991</v>
      </c>
    </row>
    <row r="7" spans="1:8" ht="39" customHeight="1">
      <c r="A7" s="238">
        <v>2</v>
      </c>
      <c r="B7" s="234" t="s">
        <v>336</v>
      </c>
      <c r="C7" s="239">
        <f>'Pvt.Sez Employment'!L9+'Pvt.Sez Employment'!L11+'Pvt.Sez Employment'!L12+'Pvt.Sez Employment'!L13+'Pvt.Sez Employment'!L14+'Pvt.Sez Employment'!L18+'Pvt.Sez Employment'!L19+'Pvt.Sez Employment'!L20+'Pvt.Sez Employment'!L21+'Pvt.Sez Employment'!L22+'Pvt.Sez Employment'!L23+'Pvt.Sez Employment'!L25+'Pvt.Sez Employment'!L26+'Pvt.Sez Employment'!L27+'Pvt.Sez Employment'!L28+'Pvt.Sez Employment'!L29+'Pvt.Sez Employment'!L30+'Pvt.Sez Employment'!L31+'Pvt.Sez Employment'!L32+'Pvt.Sez Employment'!L33+'Pvt.Sez Employment'!L34+'Pvt.Sez Employment'!L35+'Pvt.Sez Employment'!L36+'Pvt.Sez Employment'!L37+'Pvt.Sez Employment'!L38+'Pvt.Sez Employment'!L42+'Pvt.Sez Employment'!L45+'Pvt.Sez Employment'!L48+'Pvt.Sez Employment'!L62+'Pvt.Sez Employment'!L63+'Pvt.Sez Employment'!L65</f>
        <v>179957</v>
      </c>
      <c r="D7" s="239">
        <v>955</v>
      </c>
      <c r="E7" s="239">
        <f t="shared" si="0"/>
        <v>180912</v>
      </c>
      <c r="F7" s="241">
        <f>'Pvt.Sez Investment'!O11+'Pvt.Sez Investment'!O13+'Pvt.Sez Investment'!O14+'Pvt.Sez Investment'!O15+'Pvt.Sez Investment'!O16+'Pvt.Sez Investment'!O20+'Pvt.Sez Investment'!O21+'Pvt.Sez Investment'!O22+'Pvt.Sez Investment'!O23+'Pvt.Sez Investment'!O24+'Pvt.Sez Investment'!O25+'Pvt.Sez Investment'!O26+'Pvt.Sez Investment'!O27+'Pvt.Sez Investment'!O28+'Pvt.Sez Investment'!O29+'Pvt.Sez Investment'!O30+'Pvt.Sez Investment'!O31+'Pvt.Sez Investment'!O32+'Pvt.Sez Investment'!O33+'Pvt.Sez Investment'!O34+'Pvt.Sez Investment'!O35+'Pvt.Sez Investment'!O36+'Pvt.Sez Investment'!O37+'Pvt.Sez Investment'!O38+'Pvt.Sez Investment'!O39+'Pvt.Sez Investment'!O40+'Pvt.Sez Investment'!O44+'Pvt.Sez Investment'!O47+'Pvt.Sez Investment'!O50+'Pvt.Sez Investment'!O64+'Pvt.Sez Investment'!O65+'Pvt.Sez Investment'!O67</f>
        <v>17309.32</v>
      </c>
      <c r="G7" s="240"/>
      <c r="H7" s="240">
        <f>SUM(F7:G7)</f>
        <v>17309.32</v>
      </c>
    </row>
    <row r="8" spans="1:8" ht="39" customHeight="1">
      <c r="A8" s="238">
        <v>3</v>
      </c>
      <c r="B8" s="234" t="s">
        <v>337</v>
      </c>
      <c r="C8" s="239">
        <f>'Pvt.Sez Employment'!L16+'Pvt.Sez Employment'!L70</f>
        <v>5</v>
      </c>
      <c r="D8" s="239">
        <v>0</v>
      </c>
      <c r="E8" s="239">
        <f t="shared" si="0"/>
        <v>5</v>
      </c>
      <c r="F8" s="241">
        <f>'Pvt.Sez Investment'!O18</f>
        <v>98.004099999999994</v>
      </c>
      <c r="G8" s="240">
        <v>0</v>
      </c>
      <c r="H8" s="240">
        <f t="shared" ref="H8:H21" si="1">SUM(F8:G8)</f>
        <v>98.004099999999994</v>
      </c>
    </row>
    <row r="9" spans="1:8" ht="39" customHeight="1">
      <c r="A9" s="238">
        <v>4</v>
      </c>
      <c r="B9" s="234" t="s">
        <v>338</v>
      </c>
      <c r="C9" s="239">
        <v>0</v>
      </c>
      <c r="D9" s="239">
        <v>201</v>
      </c>
      <c r="E9" s="239">
        <f t="shared" si="0"/>
        <v>201</v>
      </c>
      <c r="F9" s="241">
        <f>'Pvt.Sez Investment'!O72</f>
        <v>3.41</v>
      </c>
      <c r="G9" s="240">
        <v>108.98</v>
      </c>
      <c r="H9" s="240">
        <f t="shared" si="1"/>
        <v>112.39</v>
      </c>
    </row>
    <row r="10" spans="1:8" ht="39" customHeight="1">
      <c r="A10" s="238">
        <v>5</v>
      </c>
      <c r="B10" s="234" t="s">
        <v>339</v>
      </c>
      <c r="C10" s="239">
        <f>'Pvt.Sez Employment'!L52</f>
        <v>833</v>
      </c>
      <c r="D10" s="239">
        <v>663</v>
      </c>
      <c r="E10" s="239">
        <f t="shared" si="0"/>
        <v>1496</v>
      </c>
      <c r="F10" s="241">
        <v>29.38</v>
      </c>
      <c r="G10" s="240">
        <v>136.28</v>
      </c>
      <c r="H10" s="240">
        <f t="shared" si="1"/>
        <v>165.66</v>
      </c>
    </row>
    <row r="11" spans="1:8" ht="39" customHeight="1">
      <c r="A11" s="238">
        <v>6</v>
      </c>
      <c r="B11" s="234" t="s">
        <v>340</v>
      </c>
      <c r="C11" s="239">
        <f>'Pvt.Sez Employment'!L15</f>
        <v>615</v>
      </c>
      <c r="D11" s="239">
        <v>947</v>
      </c>
      <c r="E11" s="239">
        <f t="shared" si="0"/>
        <v>1562</v>
      </c>
      <c r="F11" s="241">
        <f>'Pvt.Sez Investment'!O17</f>
        <v>107.58499999999999</v>
      </c>
      <c r="G11" s="240">
        <v>130.9</v>
      </c>
      <c r="H11" s="240">
        <f t="shared" si="1"/>
        <v>238.48500000000001</v>
      </c>
    </row>
    <row r="12" spans="1:8" ht="39" customHeight="1">
      <c r="A12" s="238">
        <v>7</v>
      </c>
      <c r="B12" s="234" t="s">
        <v>341</v>
      </c>
      <c r="C12" s="239">
        <f>'Pvt.Sez Employment'!L10+'Pvt.Sez Employment'!L39+'Pvt.Sez Employment'!L43+'Pvt.Sez Employment'!L47+'Pvt.Sez Employment'!L53+'Pvt.Sez Employment'!L68</f>
        <v>14841</v>
      </c>
      <c r="D12" s="239">
        <v>987</v>
      </c>
      <c r="E12" s="239">
        <f t="shared" si="0"/>
        <v>15828</v>
      </c>
      <c r="F12" s="241">
        <f>'Pvt.Sez Investment'!O12+'Pvt.Sez Investment'!O41+'Pvt.Sez Investment'!O45+'Pvt.Sez Investment'!O49+'Pvt.Sez Investment'!O55+'Pvt.Sez Investment'!O70</f>
        <v>9225.1</v>
      </c>
      <c r="G12" s="240">
        <v>155.54</v>
      </c>
      <c r="H12" s="240">
        <f t="shared" si="1"/>
        <v>9380.6400000000012</v>
      </c>
    </row>
    <row r="13" spans="1:8" ht="39" customHeight="1">
      <c r="A13" s="238">
        <v>8</v>
      </c>
      <c r="B13" s="234" t="s">
        <v>342</v>
      </c>
      <c r="C13" s="239">
        <v>0</v>
      </c>
      <c r="D13" s="239">
        <v>175</v>
      </c>
      <c r="E13" s="239">
        <f t="shared" si="0"/>
        <v>175</v>
      </c>
      <c r="F13" s="241">
        <v>0</v>
      </c>
      <c r="G13" s="240">
        <v>0.1</v>
      </c>
      <c r="H13" s="240">
        <f t="shared" si="1"/>
        <v>0.1</v>
      </c>
    </row>
    <row r="14" spans="1:8" ht="39" customHeight="1">
      <c r="A14" s="238">
        <v>9</v>
      </c>
      <c r="B14" s="234" t="s">
        <v>343</v>
      </c>
      <c r="C14" s="239">
        <v>0</v>
      </c>
      <c r="D14" s="239">
        <v>232</v>
      </c>
      <c r="E14" s="239">
        <f t="shared" si="0"/>
        <v>232</v>
      </c>
      <c r="F14" s="241">
        <v>0</v>
      </c>
      <c r="G14" s="240">
        <v>0</v>
      </c>
      <c r="H14" s="240">
        <f t="shared" si="1"/>
        <v>0</v>
      </c>
    </row>
    <row r="15" spans="1:8" ht="39" customHeight="1">
      <c r="A15" s="238">
        <v>10</v>
      </c>
      <c r="B15" s="234" t="s">
        <v>344</v>
      </c>
      <c r="C15" s="239">
        <f>'Pvt.Sez Employment'!L40+'Pvt.Sez Employment'!L54</f>
        <v>9037</v>
      </c>
      <c r="D15" s="239">
        <v>0</v>
      </c>
      <c r="E15" s="239">
        <f t="shared" si="0"/>
        <v>9037</v>
      </c>
      <c r="F15" s="241">
        <f>'Pvt.Sez Investment'!O42+'Pvt.Sez Investment'!O56</f>
        <v>572.45000000000005</v>
      </c>
      <c r="G15" s="240">
        <v>0</v>
      </c>
      <c r="H15" s="240">
        <f t="shared" si="1"/>
        <v>572.45000000000005</v>
      </c>
    </row>
    <row r="16" spans="1:8" ht="39" customHeight="1">
      <c r="A16" s="238">
        <v>11</v>
      </c>
      <c r="B16" s="234" t="s">
        <v>345</v>
      </c>
      <c r="C16" s="239">
        <f>'Pvt.Sez Employment'!L51</f>
        <v>71</v>
      </c>
      <c r="D16" s="239">
        <v>0</v>
      </c>
      <c r="E16" s="239">
        <f t="shared" si="0"/>
        <v>71</v>
      </c>
      <c r="F16" s="241">
        <f>'Pvt.Sez Investment'!O53</f>
        <v>441.52</v>
      </c>
      <c r="G16" s="240">
        <v>0</v>
      </c>
      <c r="H16" s="240">
        <f t="shared" si="1"/>
        <v>441.52</v>
      </c>
    </row>
    <row r="17" spans="1:9" ht="39" customHeight="1">
      <c r="A17" s="238">
        <v>12</v>
      </c>
      <c r="B17" s="234" t="s">
        <v>346</v>
      </c>
      <c r="C17" s="239">
        <f>'Pvt.Sez Employment'!L64</f>
        <v>105</v>
      </c>
      <c r="D17" s="239">
        <v>80</v>
      </c>
      <c r="E17" s="239">
        <f t="shared" si="0"/>
        <v>185</v>
      </c>
      <c r="F17" s="241">
        <f>'Pvt.Sez Investment'!O66</f>
        <v>1021.74</v>
      </c>
      <c r="G17" s="240">
        <v>0</v>
      </c>
      <c r="H17" s="240">
        <f t="shared" si="1"/>
        <v>1021.74</v>
      </c>
    </row>
    <row r="18" spans="1:9" ht="39" customHeight="1">
      <c r="A18" s="238">
        <v>13</v>
      </c>
      <c r="B18" s="234" t="s">
        <v>347</v>
      </c>
      <c r="C18" s="239">
        <v>0</v>
      </c>
      <c r="D18" s="239">
        <v>89</v>
      </c>
      <c r="E18" s="239">
        <f t="shared" si="0"/>
        <v>89</v>
      </c>
      <c r="F18" s="241">
        <v>0</v>
      </c>
      <c r="G18" s="240">
        <v>10.58</v>
      </c>
      <c r="H18" s="240">
        <f t="shared" si="1"/>
        <v>10.58</v>
      </c>
    </row>
    <row r="19" spans="1:9" ht="39" customHeight="1">
      <c r="A19" s="238">
        <v>14</v>
      </c>
      <c r="B19" s="234" t="s">
        <v>348</v>
      </c>
      <c r="C19" s="239">
        <f>'Pvt.Sez Employment'!L44+'Pvt.Sez Employment'!L50</f>
        <v>16970</v>
      </c>
      <c r="D19" s="239">
        <v>46</v>
      </c>
      <c r="E19" s="239">
        <f t="shared" si="0"/>
        <v>17016</v>
      </c>
      <c r="F19" s="241">
        <f>'Sectorwise Pvt. Sez'!T66</f>
        <v>601.03</v>
      </c>
      <c r="G19" s="240">
        <v>1.47</v>
      </c>
      <c r="H19" s="240">
        <f t="shared" si="1"/>
        <v>602.5</v>
      </c>
    </row>
    <row r="20" spans="1:9" ht="39" customHeight="1">
      <c r="A20" s="238">
        <v>15</v>
      </c>
      <c r="B20" s="234" t="s">
        <v>349</v>
      </c>
      <c r="C20" s="239">
        <v>0</v>
      </c>
      <c r="D20" s="239">
        <v>0</v>
      </c>
      <c r="E20" s="239">
        <f t="shared" si="0"/>
        <v>0</v>
      </c>
      <c r="F20" s="241">
        <v>0</v>
      </c>
      <c r="G20" s="240">
        <v>0</v>
      </c>
      <c r="H20" s="240">
        <f t="shared" si="1"/>
        <v>0</v>
      </c>
    </row>
    <row r="21" spans="1:9" ht="39" customHeight="1">
      <c r="A21" s="238">
        <v>16</v>
      </c>
      <c r="B21" s="234" t="s">
        <v>350</v>
      </c>
      <c r="C21" s="239">
        <f>'Pvt.Sez Employment'!L17+'Pvt.Sez Employment'!L41+'Pvt.Sez Employment'!L46+'Pvt.Sez Employment'!L49+'Pvt.Sez Employment'!L55+'Pvt.Sez Employment'!L56+'Pvt.Sez Employment'!L57+'Pvt.Sez Employment'!L59+'Pvt.Sez Employment'!L66+'Pvt.Sez Employment'!L67</f>
        <v>9288</v>
      </c>
      <c r="D21" s="239">
        <v>272</v>
      </c>
      <c r="E21" s="239">
        <f t="shared" si="0"/>
        <v>9560</v>
      </c>
      <c r="F21" s="241">
        <v>12568.248100000001</v>
      </c>
      <c r="G21" s="240">
        <v>550.72</v>
      </c>
      <c r="H21" s="240">
        <f t="shared" si="1"/>
        <v>13118.9681</v>
      </c>
    </row>
    <row r="22" spans="1:9" s="12" customFormat="1" ht="39" customHeight="1">
      <c r="A22" s="242"/>
      <c r="B22" s="243" t="s">
        <v>9</v>
      </c>
      <c r="C22" s="244">
        <f>SUM(C6:C21)</f>
        <v>231964</v>
      </c>
      <c r="D22" s="244">
        <f>SUM(D6:D21)</f>
        <v>4647</v>
      </c>
      <c r="E22" s="244">
        <f t="shared" si="0"/>
        <v>236611</v>
      </c>
      <c r="F22" s="245">
        <f>SUM(F6:F21)</f>
        <v>42358.867200000001</v>
      </c>
      <c r="G22" s="246">
        <f>SUM(G6:G21)</f>
        <v>1239.96</v>
      </c>
      <c r="H22" s="246">
        <f>SUM(H6:H21)</f>
        <v>43598.827200000007</v>
      </c>
      <c r="I22" s="247"/>
    </row>
  </sheetData>
  <mergeCells count="5">
    <mergeCell ref="A4:F4"/>
    <mergeCell ref="C3:D3"/>
    <mergeCell ref="F3:H3"/>
    <mergeCell ref="A2:H2"/>
    <mergeCell ref="A1:H1"/>
  </mergeCells>
  <pageMargins left="0.70866141732283472" right="0.70866141732283472" top="0.23622047244094491" bottom="0.19685039370078741" header="0.31496062992125984" footer="0.19685039370078741"/>
  <pageSetup paperSize="9" scale="65" orientation="landscape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3"/>
  <sheetViews>
    <sheetView topLeftCell="A9" workbookViewId="0">
      <selection activeCell="I30" sqref="I30"/>
    </sheetView>
  </sheetViews>
  <sheetFormatPr defaultRowHeight="15"/>
  <cols>
    <col min="2" max="2" width="11" customWidth="1"/>
  </cols>
  <sheetData>
    <row r="1" spans="1:4">
      <c r="A1" s="3"/>
      <c r="B1" s="3"/>
      <c r="C1" s="3"/>
      <c r="D1" s="3"/>
    </row>
    <row r="2" spans="1:4">
      <c r="A2" s="3"/>
      <c r="B2" s="3"/>
      <c r="C2" s="3"/>
      <c r="D2" s="3"/>
    </row>
    <row r="3" spans="1:4">
      <c r="A3" s="3"/>
      <c r="B3" s="3"/>
      <c r="C3" s="3"/>
      <c r="D3" s="3"/>
    </row>
    <row r="4" spans="1:4">
      <c r="A4" s="3"/>
      <c r="B4" s="3"/>
      <c r="C4" s="3"/>
      <c r="D4" s="3"/>
    </row>
    <row r="5" spans="1:4">
      <c r="A5" s="3"/>
      <c r="B5" s="3"/>
      <c r="C5" s="3"/>
      <c r="D5" s="3"/>
    </row>
    <row r="6" spans="1:4">
      <c r="A6" s="3"/>
      <c r="B6" s="3"/>
      <c r="C6" s="3"/>
      <c r="D6" s="3"/>
    </row>
    <row r="7" spans="1:4">
      <c r="A7" s="3"/>
      <c r="B7" s="3"/>
      <c r="C7" s="3"/>
      <c r="D7" s="3"/>
    </row>
    <row r="8" spans="1:4">
      <c r="A8" s="3"/>
      <c r="B8" s="3"/>
      <c r="C8" s="3"/>
      <c r="D8" s="3"/>
    </row>
    <row r="9" spans="1:4">
      <c r="A9" s="3"/>
      <c r="B9" s="3"/>
      <c r="C9" s="3"/>
      <c r="D9" s="3"/>
    </row>
    <row r="10" spans="1:4">
      <c r="A10" s="3"/>
      <c r="B10" s="3"/>
      <c r="C10" s="3"/>
      <c r="D10" s="3"/>
    </row>
    <row r="11" spans="1:4">
      <c r="A11" s="3"/>
      <c r="B11" s="3"/>
      <c r="C11" s="3"/>
      <c r="D11" s="3"/>
    </row>
    <row r="12" spans="1:4">
      <c r="A12" s="3"/>
      <c r="B12" s="3"/>
      <c r="C12" s="3"/>
      <c r="D12" s="3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  <row r="15" spans="1:4">
      <c r="A15" s="3"/>
      <c r="B15" s="3"/>
      <c r="C15" s="3"/>
      <c r="D15" s="3"/>
    </row>
    <row r="16" spans="1:4">
      <c r="A16" s="3"/>
      <c r="B16" s="3"/>
      <c r="C16" s="3"/>
      <c r="D16" s="3"/>
    </row>
    <row r="17" spans="1:4">
      <c r="A17" s="3"/>
      <c r="B17" s="3"/>
      <c r="C17" s="3"/>
      <c r="D17" s="3"/>
    </row>
    <row r="18" spans="1:4">
      <c r="A18" s="3"/>
      <c r="B18" s="3"/>
      <c r="C18" s="3"/>
      <c r="D18" s="3"/>
    </row>
    <row r="19" spans="1:4">
      <c r="A19" s="3"/>
      <c r="B19" s="3"/>
      <c r="C19" s="3"/>
      <c r="D19" s="3"/>
    </row>
    <row r="20" spans="1:4">
      <c r="A20" s="3"/>
      <c r="B20" s="3"/>
      <c r="C20" s="3"/>
      <c r="D20" s="3"/>
    </row>
    <row r="21" spans="1:4">
      <c r="A21" s="3"/>
      <c r="B21" s="3"/>
      <c r="C21" s="3"/>
      <c r="D21" s="3"/>
    </row>
    <row r="22" spans="1:4">
      <c r="A22" s="3"/>
      <c r="B22" s="3"/>
      <c r="C22" s="3"/>
      <c r="D22" s="3"/>
    </row>
    <row r="23" spans="1:4">
      <c r="A23" s="3"/>
      <c r="B23" s="3"/>
      <c r="C23" s="3"/>
      <c r="D23" s="3"/>
    </row>
    <row r="24" spans="1:4">
      <c r="A24" s="3"/>
      <c r="B24" s="3"/>
      <c r="C24" s="3"/>
      <c r="D24" s="3"/>
    </row>
    <row r="25" spans="1:4">
      <c r="A25" s="3"/>
      <c r="B25" s="3"/>
      <c r="C25" s="3"/>
      <c r="D25" s="3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3"/>
      <c r="C29" s="3"/>
      <c r="D29" s="3"/>
    </row>
    <row r="30" spans="1:4">
      <c r="A30" s="3"/>
      <c r="B30" s="3"/>
      <c r="C30" s="3"/>
      <c r="D30" s="3"/>
    </row>
    <row r="31" spans="1:4">
      <c r="A31" s="3"/>
      <c r="B31" s="3"/>
      <c r="C31" s="3"/>
      <c r="D31" s="3"/>
    </row>
    <row r="32" spans="1:4">
      <c r="A32" s="3"/>
      <c r="B32" s="3"/>
      <c r="C32" s="3"/>
      <c r="D32" s="3"/>
    </row>
    <row r="33" spans="1:4">
      <c r="A33" s="3"/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>
      <c r="A36" s="3"/>
      <c r="B36" s="3"/>
      <c r="C36" s="3"/>
      <c r="D36" s="3"/>
    </row>
    <row r="37" spans="1:4">
      <c r="A37" s="3"/>
      <c r="B37" s="3"/>
      <c r="C37" s="3"/>
      <c r="D37" s="3"/>
    </row>
    <row r="38" spans="1:4">
      <c r="A38" s="3"/>
      <c r="B38" s="3"/>
      <c r="C38" s="3"/>
      <c r="D38" s="3"/>
    </row>
    <row r="39" spans="1:4">
      <c r="A39" s="3"/>
      <c r="B39" s="3"/>
      <c r="C39" s="3"/>
      <c r="D39" s="3"/>
    </row>
    <row r="40" spans="1:4">
      <c r="A40" s="3"/>
      <c r="B40" s="3"/>
      <c r="C40" s="3"/>
      <c r="D40" s="3"/>
    </row>
    <row r="41" spans="1:4">
      <c r="A41" s="3"/>
      <c r="B41" s="3"/>
      <c r="C41" s="3"/>
      <c r="D41" s="3"/>
    </row>
    <row r="42" spans="1:4">
      <c r="A42" s="3"/>
      <c r="B42" s="24"/>
      <c r="C42" s="3"/>
      <c r="D42" s="3"/>
    </row>
    <row r="43" spans="1:4">
      <c r="A43" s="3"/>
      <c r="B43" s="30"/>
      <c r="C43" s="3"/>
      <c r="D43" s="3"/>
    </row>
    <row r="44" spans="1:4">
      <c r="A44" s="3"/>
      <c r="B44" s="24"/>
      <c r="C44" s="3"/>
      <c r="D44" s="3"/>
    </row>
    <row r="45" spans="1:4">
      <c r="A45" s="3"/>
      <c r="B45" s="24"/>
      <c r="C45" s="3"/>
      <c r="D45" s="3"/>
    </row>
    <row r="46" spans="1:4">
      <c r="A46" s="3"/>
      <c r="B46" s="30"/>
      <c r="C46" s="3"/>
      <c r="D46" s="3"/>
    </row>
    <row r="47" spans="1:4">
      <c r="A47" s="3"/>
      <c r="B47" s="30"/>
      <c r="C47" s="3"/>
      <c r="D47" s="3"/>
    </row>
    <row r="48" spans="1:4">
      <c r="A48" s="3"/>
      <c r="B48" s="24"/>
      <c r="C48" s="3"/>
      <c r="D48" s="3"/>
    </row>
    <row r="49" spans="1:4">
      <c r="A49" s="3"/>
      <c r="B49" s="24"/>
      <c r="C49" s="3"/>
      <c r="D49" s="3"/>
    </row>
    <row r="50" spans="1:4">
      <c r="A50" s="3"/>
      <c r="B50" s="30"/>
      <c r="C50" s="3"/>
      <c r="D50" s="3"/>
    </row>
    <row r="51" spans="1:4">
      <c r="A51" s="3"/>
      <c r="B51" s="24"/>
      <c r="C51" s="3"/>
      <c r="D51" s="3"/>
    </row>
    <row r="52" spans="1:4">
      <c r="A52" s="3"/>
      <c r="B52" s="24"/>
      <c r="C52" s="3"/>
      <c r="D52" s="3"/>
    </row>
    <row r="53" spans="1:4">
      <c r="A53" s="3"/>
      <c r="B53" s="24"/>
      <c r="C53" s="3"/>
      <c r="D53" s="3"/>
    </row>
    <row r="54" spans="1:4">
      <c r="A54" s="3"/>
      <c r="B54" s="24"/>
      <c r="C54" s="3"/>
      <c r="D54" s="3"/>
    </row>
    <row r="55" spans="1:4">
      <c r="A55" s="3"/>
      <c r="B55" s="24"/>
      <c r="C55" s="3"/>
      <c r="D55" s="3"/>
    </row>
    <row r="56" spans="1:4">
      <c r="A56" s="3"/>
      <c r="B56" s="24"/>
      <c r="C56" s="3"/>
      <c r="D56" s="3"/>
    </row>
    <row r="57" spans="1:4">
      <c r="A57" s="3"/>
      <c r="B57" s="30"/>
      <c r="C57" s="3"/>
      <c r="D57" s="3"/>
    </row>
    <row r="58" spans="1:4">
      <c r="A58" s="3"/>
      <c r="B58" s="24"/>
      <c r="C58" s="3"/>
      <c r="D58" s="3"/>
    </row>
    <row r="59" spans="1:4">
      <c r="A59" s="3"/>
      <c r="B59" s="30"/>
      <c r="C59" s="3"/>
      <c r="D59" s="3"/>
    </row>
    <row r="60" spans="1:4">
      <c r="A60" s="3"/>
      <c r="B60" s="30"/>
      <c r="C60" s="3"/>
      <c r="D60" s="3"/>
    </row>
    <row r="61" spans="1:4">
      <c r="A61" s="3"/>
      <c r="B61" s="24"/>
      <c r="C61" s="3"/>
      <c r="D61" s="3"/>
    </row>
    <row r="62" spans="1:4">
      <c r="A62" s="3"/>
      <c r="B62" s="3"/>
      <c r="C62" s="3"/>
      <c r="D62" s="3"/>
    </row>
    <row r="63" spans="1:4">
      <c r="A63" s="3"/>
      <c r="B63" s="3"/>
      <c r="C63" s="3"/>
      <c r="D6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80" zoomScaleSheetLayoutView="80" workbookViewId="0">
      <pane xSplit="1" ySplit="7" topLeftCell="B48" activePane="bottomRight" state="frozen"/>
      <selection pane="topRight" activeCell="C1" sqref="C1"/>
      <selection pane="bottomLeft" activeCell="A8" sqref="A8"/>
      <selection pane="bottomRight" activeCell="A51" sqref="A51"/>
    </sheetView>
  </sheetViews>
  <sheetFormatPr defaultRowHeight="15"/>
  <cols>
    <col min="1" max="1" width="7.28515625" style="91" customWidth="1"/>
    <col min="2" max="2" width="30.140625" style="91" customWidth="1"/>
    <col min="3" max="3" width="14.28515625" style="91" customWidth="1"/>
    <col min="4" max="4" width="14.42578125" style="91" customWidth="1"/>
    <col min="5" max="5" width="13.85546875" style="91" customWidth="1"/>
    <col min="6" max="6" width="12.85546875" style="91" customWidth="1"/>
    <col min="7" max="7" width="15.140625" style="91" customWidth="1"/>
    <col min="8" max="8" width="12.7109375" style="91" customWidth="1"/>
    <col min="9" max="9" width="14.5703125" style="91" customWidth="1"/>
    <col min="10" max="10" width="12.7109375" style="91" customWidth="1"/>
    <col min="11" max="11" width="11" style="91" customWidth="1"/>
    <col min="12" max="12" width="11.42578125" style="91" customWidth="1"/>
    <col min="13" max="14" width="9.140625" style="91"/>
  </cols>
  <sheetData>
    <row r="1" spans="1:15" ht="24" customHeight="1">
      <c r="A1" s="252" t="s">
        <v>164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5" ht="24" customHeight="1">
      <c r="A2" s="258" t="s">
        <v>404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92"/>
      <c r="N2" s="92"/>
      <c r="O2" s="22"/>
    </row>
    <row r="3" spans="1:15" ht="24" customHeight="1">
      <c r="A3" s="49"/>
      <c r="B3" s="90"/>
      <c r="C3" s="50"/>
      <c r="D3" s="82" t="s">
        <v>424</v>
      </c>
      <c r="E3" s="83"/>
      <c r="F3" s="84"/>
      <c r="G3" s="93"/>
      <c r="H3" s="93"/>
      <c r="I3" s="93"/>
      <c r="J3" s="93"/>
      <c r="K3" s="90"/>
      <c r="L3" s="90"/>
    </row>
    <row r="4" spans="1:15" ht="42" customHeight="1">
      <c r="A4" s="54" t="s">
        <v>165</v>
      </c>
      <c r="B4" s="63" t="s">
        <v>166</v>
      </c>
      <c r="C4" s="54" t="s">
        <v>167</v>
      </c>
      <c r="D4" s="54" t="s">
        <v>168</v>
      </c>
      <c r="E4" s="54" t="s">
        <v>169</v>
      </c>
      <c r="F4" s="54" t="s">
        <v>170</v>
      </c>
      <c r="G4" s="255" t="s">
        <v>171</v>
      </c>
      <c r="H4" s="257"/>
      <c r="I4" s="255" t="s">
        <v>172</v>
      </c>
      <c r="J4" s="256"/>
      <c r="K4" s="256"/>
      <c r="L4" s="257"/>
    </row>
    <row r="5" spans="1:15" ht="27.75" customHeight="1">
      <c r="A5" s="54"/>
      <c r="B5" s="63"/>
      <c r="C5" s="54"/>
      <c r="D5" s="54"/>
      <c r="E5" s="54"/>
      <c r="F5" s="54"/>
      <c r="G5" s="54" t="s">
        <v>296</v>
      </c>
      <c r="H5" s="54" t="s">
        <v>173</v>
      </c>
      <c r="I5" s="54" t="s">
        <v>296</v>
      </c>
      <c r="J5" s="255" t="s">
        <v>173</v>
      </c>
      <c r="K5" s="256"/>
      <c r="L5" s="257"/>
    </row>
    <row r="6" spans="1:15" ht="24" customHeight="1">
      <c r="A6" s="57"/>
      <c r="B6" s="55"/>
      <c r="C6" s="57"/>
      <c r="D6" s="57"/>
      <c r="E6" s="57"/>
      <c r="F6" s="57"/>
      <c r="G6" s="55"/>
      <c r="H6" s="55"/>
      <c r="I6" s="55"/>
      <c r="J6" s="55" t="s">
        <v>174</v>
      </c>
      <c r="K6" s="55" t="s">
        <v>175</v>
      </c>
      <c r="L6" s="55" t="s">
        <v>9</v>
      </c>
    </row>
    <row r="7" spans="1:15" ht="39.75" customHeight="1">
      <c r="A7" s="85" t="s">
        <v>177</v>
      </c>
      <c r="B7" s="85" t="s">
        <v>178</v>
      </c>
      <c r="C7" s="85" t="s">
        <v>245</v>
      </c>
      <c r="D7" s="85" t="s">
        <v>179</v>
      </c>
      <c r="E7" s="85" t="s">
        <v>180</v>
      </c>
      <c r="F7" s="85" t="s">
        <v>181</v>
      </c>
      <c r="G7" s="85" t="s">
        <v>182</v>
      </c>
      <c r="H7" s="54">
        <v>-9</v>
      </c>
      <c r="I7" s="85">
        <v>-10</v>
      </c>
      <c r="J7" s="85" t="s">
        <v>185</v>
      </c>
      <c r="K7" s="85" t="s">
        <v>186</v>
      </c>
      <c r="L7" s="85" t="s">
        <v>187</v>
      </c>
    </row>
    <row r="8" spans="1:15" s="5" customFormat="1" ht="39" customHeight="1">
      <c r="A8" s="57">
        <v>1</v>
      </c>
      <c r="B8" s="63" t="s">
        <v>189</v>
      </c>
      <c r="C8" s="57" t="s">
        <v>17</v>
      </c>
      <c r="D8" s="54" t="s">
        <v>133</v>
      </c>
      <c r="E8" s="57">
        <v>40.47</v>
      </c>
      <c r="F8" s="57">
        <v>0</v>
      </c>
      <c r="G8" s="94">
        <v>2500</v>
      </c>
      <c r="H8" s="94">
        <v>0</v>
      </c>
      <c r="I8" s="94">
        <v>2500</v>
      </c>
      <c r="J8" s="94">
        <v>55</v>
      </c>
      <c r="K8" s="94">
        <v>15</v>
      </c>
      <c r="L8" s="94">
        <f>J8+K8</f>
        <v>70</v>
      </c>
      <c r="M8" s="95"/>
      <c r="N8" s="95"/>
    </row>
    <row r="9" spans="1:15" s="5" customFormat="1" ht="39" customHeight="1">
      <c r="A9" s="57">
        <v>2</v>
      </c>
      <c r="B9" s="63" t="s">
        <v>18</v>
      </c>
      <c r="C9" s="57" t="s">
        <v>17</v>
      </c>
      <c r="D9" s="54" t="s">
        <v>6</v>
      </c>
      <c r="E9" s="57">
        <v>143.37</v>
      </c>
      <c r="F9" s="57">
        <v>21</v>
      </c>
      <c r="G9" s="94">
        <v>4338</v>
      </c>
      <c r="H9" s="94">
        <v>1754</v>
      </c>
      <c r="I9" s="94">
        <v>37543</v>
      </c>
      <c r="J9" s="94">
        <v>11329</v>
      </c>
      <c r="K9" s="94">
        <v>4753</v>
      </c>
      <c r="L9" s="94">
        <f t="shared" ref="L9:L70" si="0">J9+K9</f>
        <v>16082</v>
      </c>
      <c r="M9" s="95"/>
      <c r="N9" s="95"/>
    </row>
    <row r="10" spans="1:15" s="5" customFormat="1" ht="39" customHeight="1">
      <c r="A10" s="57">
        <v>3</v>
      </c>
      <c r="B10" s="63" t="s">
        <v>308</v>
      </c>
      <c r="C10" s="57" t="s">
        <v>21</v>
      </c>
      <c r="D10" s="54" t="s">
        <v>311</v>
      </c>
      <c r="E10" s="57">
        <v>181.08</v>
      </c>
      <c r="F10" s="57">
        <v>13</v>
      </c>
      <c r="G10" s="94">
        <v>4900</v>
      </c>
      <c r="H10" s="94">
        <v>2728</v>
      </c>
      <c r="I10" s="94">
        <v>6502</v>
      </c>
      <c r="J10" s="94">
        <v>4303</v>
      </c>
      <c r="K10" s="94">
        <v>221</v>
      </c>
      <c r="L10" s="94">
        <f t="shared" si="0"/>
        <v>4524</v>
      </c>
      <c r="M10" s="95"/>
      <c r="N10" s="95"/>
    </row>
    <row r="11" spans="1:15" s="5" customFormat="1" ht="39" customHeight="1">
      <c r="A11" s="57">
        <v>4</v>
      </c>
      <c r="B11" s="63" t="s">
        <v>22</v>
      </c>
      <c r="C11" s="57" t="s">
        <v>24</v>
      </c>
      <c r="D11" s="54" t="s">
        <v>6</v>
      </c>
      <c r="E11" s="57">
        <v>14.32</v>
      </c>
      <c r="F11" s="57">
        <v>0</v>
      </c>
      <c r="G11" s="94">
        <v>15000</v>
      </c>
      <c r="H11" s="94">
        <v>0</v>
      </c>
      <c r="I11" s="94">
        <v>10000</v>
      </c>
      <c r="J11" s="94">
        <v>0</v>
      </c>
      <c r="K11" s="94">
        <v>0</v>
      </c>
      <c r="L11" s="94">
        <f t="shared" si="0"/>
        <v>0</v>
      </c>
      <c r="M11" s="95"/>
      <c r="N11" s="95"/>
    </row>
    <row r="12" spans="1:15" s="5" customFormat="1" ht="39" customHeight="1">
      <c r="A12" s="57">
        <v>5</v>
      </c>
      <c r="B12" s="63" t="s">
        <v>25</v>
      </c>
      <c r="C12" s="57" t="s">
        <v>26</v>
      </c>
      <c r="D12" s="54" t="s">
        <v>6</v>
      </c>
      <c r="E12" s="57">
        <v>10.119999999999999</v>
      </c>
      <c r="F12" s="57">
        <v>0</v>
      </c>
      <c r="G12" s="94">
        <v>25000</v>
      </c>
      <c r="H12" s="94">
        <v>10</v>
      </c>
      <c r="I12" s="94">
        <v>12500</v>
      </c>
      <c r="J12" s="94">
        <v>10</v>
      </c>
      <c r="K12" s="94">
        <v>0</v>
      </c>
      <c r="L12" s="94">
        <f t="shared" si="0"/>
        <v>10</v>
      </c>
      <c r="M12" s="95"/>
      <c r="N12" s="95"/>
    </row>
    <row r="13" spans="1:15" s="5" customFormat="1" ht="39" customHeight="1">
      <c r="A13" s="57">
        <v>6</v>
      </c>
      <c r="B13" s="63" t="s">
        <v>27</v>
      </c>
      <c r="C13" s="57" t="s">
        <v>29</v>
      </c>
      <c r="D13" s="54" t="s">
        <v>6</v>
      </c>
      <c r="E13" s="57">
        <v>28.33</v>
      </c>
      <c r="F13" s="57">
        <v>1</v>
      </c>
      <c r="G13" s="94">
        <v>20000</v>
      </c>
      <c r="H13" s="94">
        <v>36</v>
      </c>
      <c r="I13" s="94">
        <v>10000</v>
      </c>
      <c r="J13" s="94">
        <v>189</v>
      </c>
      <c r="K13" s="94">
        <v>118</v>
      </c>
      <c r="L13" s="94">
        <f t="shared" si="0"/>
        <v>307</v>
      </c>
      <c r="M13" s="95"/>
      <c r="N13" s="95"/>
    </row>
    <row r="14" spans="1:15" s="5" customFormat="1" ht="39" customHeight="1">
      <c r="A14" s="57">
        <v>7</v>
      </c>
      <c r="B14" s="63" t="s">
        <v>30</v>
      </c>
      <c r="C14" s="57" t="s">
        <v>31</v>
      </c>
      <c r="D14" s="54" t="s">
        <v>6</v>
      </c>
      <c r="E14" s="57">
        <v>68.959999999999994</v>
      </c>
      <c r="F14" s="57">
        <v>1</v>
      </c>
      <c r="G14" s="94">
        <v>90000</v>
      </c>
      <c r="H14" s="94">
        <v>24</v>
      </c>
      <c r="I14" s="94">
        <v>45000</v>
      </c>
      <c r="J14" s="94">
        <v>4</v>
      </c>
      <c r="K14" s="94">
        <v>0</v>
      </c>
      <c r="L14" s="94">
        <f t="shared" si="0"/>
        <v>4</v>
      </c>
      <c r="M14" s="95"/>
      <c r="N14" s="95"/>
    </row>
    <row r="15" spans="1:15" s="5" customFormat="1" ht="39" customHeight="1">
      <c r="A15" s="57">
        <v>8</v>
      </c>
      <c r="B15" s="63" t="s">
        <v>32</v>
      </c>
      <c r="C15" s="57" t="s">
        <v>34</v>
      </c>
      <c r="D15" s="54" t="s">
        <v>33</v>
      </c>
      <c r="E15" s="57">
        <v>80.930000000000007</v>
      </c>
      <c r="F15" s="57">
        <v>7</v>
      </c>
      <c r="G15" s="94">
        <v>2000</v>
      </c>
      <c r="H15" s="94">
        <v>120</v>
      </c>
      <c r="I15" s="94">
        <v>5017</v>
      </c>
      <c r="J15" s="94">
        <v>290</v>
      </c>
      <c r="K15" s="94">
        <v>325</v>
      </c>
      <c r="L15" s="94">
        <f t="shared" si="0"/>
        <v>615</v>
      </c>
      <c r="M15" s="95"/>
      <c r="N15" s="95"/>
    </row>
    <row r="16" spans="1:15" s="5" customFormat="1" ht="39" customHeight="1">
      <c r="A16" s="57">
        <v>9</v>
      </c>
      <c r="B16" s="63" t="s">
        <v>35</v>
      </c>
      <c r="C16" s="57" t="s">
        <v>17</v>
      </c>
      <c r="D16" s="54" t="s">
        <v>37</v>
      </c>
      <c r="E16" s="57">
        <v>111</v>
      </c>
      <c r="F16" s="57">
        <v>0</v>
      </c>
      <c r="G16" s="94">
        <v>5000</v>
      </c>
      <c r="H16" s="94">
        <v>0</v>
      </c>
      <c r="I16" s="94">
        <v>5000</v>
      </c>
      <c r="J16" s="94">
        <v>0</v>
      </c>
      <c r="K16" s="94">
        <v>0</v>
      </c>
      <c r="L16" s="94">
        <f t="shared" si="0"/>
        <v>0</v>
      </c>
      <c r="M16" s="95"/>
      <c r="N16" s="95"/>
    </row>
    <row r="17" spans="1:14" s="5" customFormat="1" ht="39" customHeight="1">
      <c r="A17" s="57">
        <v>10</v>
      </c>
      <c r="B17" s="63" t="s">
        <v>38</v>
      </c>
      <c r="C17" s="57" t="s">
        <v>40</v>
      </c>
      <c r="D17" s="54" t="s">
        <v>39</v>
      </c>
      <c r="E17" s="57">
        <v>1074.54</v>
      </c>
      <c r="F17" s="57">
        <v>11</v>
      </c>
      <c r="G17" s="94">
        <v>350</v>
      </c>
      <c r="H17" s="94">
        <v>90</v>
      </c>
      <c r="I17" s="94">
        <v>500</v>
      </c>
      <c r="J17" s="94">
        <v>447</v>
      </c>
      <c r="K17" s="94">
        <v>93</v>
      </c>
      <c r="L17" s="94">
        <f t="shared" si="0"/>
        <v>540</v>
      </c>
      <c r="M17" s="95"/>
      <c r="N17" s="95"/>
    </row>
    <row r="18" spans="1:14" s="5" customFormat="1" ht="39" customHeight="1">
      <c r="A18" s="57">
        <v>11</v>
      </c>
      <c r="B18" s="63" t="s">
        <v>41</v>
      </c>
      <c r="C18" s="57" t="s">
        <v>43</v>
      </c>
      <c r="D18" s="54" t="s">
        <v>6</v>
      </c>
      <c r="E18" s="57" t="s">
        <v>324</v>
      </c>
      <c r="F18" s="57">
        <v>5</v>
      </c>
      <c r="G18" s="94">
        <v>1400</v>
      </c>
      <c r="H18" s="94">
        <v>466</v>
      </c>
      <c r="I18" s="94">
        <v>9960</v>
      </c>
      <c r="J18" s="94">
        <v>7624</v>
      </c>
      <c r="K18" s="94">
        <v>3926</v>
      </c>
      <c r="L18" s="94">
        <f t="shared" si="0"/>
        <v>11550</v>
      </c>
      <c r="M18" s="95"/>
      <c r="N18" s="95"/>
    </row>
    <row r="19" spans="1:14" s="5" customFormat="1" ht="39" customHeight="1">
      <c r="A19" s="57">
        <v>12</v>
      </c>
      <c r="B19" s="67" t="s">
        <v>44</v>
      </c>
      <c r="C19" s="57" t="s">
        <v>45</v>
      </c>
      <c r="D19" s="54" t="s">
        <v>6</v>
      </c>
      <c r="E19" s="57">
        <v>10.61</v>
      </c>
      <c r="F19" s="57">
        <v>36</v>
      </c>
      <c r="G19" s="94">
        <v>28000</v>
      </c>
      <c r="H19" s="94">
        <v>2312</v>
      </c>
      <c r="I19" s="94">
        <v>28000</v>
      </c>
      <c r="J19" s="94">
        <v>20145</v>
      </c>
      <c r="K19" s="94">
        <v>8067</v>
      </c>
      <c r="L19" s="94">
        <f t="shared" si="0"/>
        <v>28212</v>
      </c>
      <c r="M19" s="95"/>
      <c r="N19" s="95"/>
    </row>
    <row r="20" spans="1:14" s="5" customFormat="1" ht="39" customHeight="1">
      <c r="A20" s="57">
        <v>13</v>
      </c>
      <c r="B20" s="63" t="s">
        <v>48</v>
      </c>
      <c r="C20" s="57" t="s">
        <v>47</v>
      </c>
      <c r="D20" s="54" t="s">
        <v>6</v>
      </c>
      <c r="E20" s="57" t="s">
        <v>191</v>
      </c>
      <c r="F20" s="57">
        <v>6</v>
      </c>
      <c r="G20" s="94">
        <v>482</v>
      </c>
      <c r="H20" s="94">
        <v>27</v>
      </c>
      <c r="I20" s="94">
        <v>96</v>
      </c>
      <c r="J20" s="94">
        <v>38</v>
      </c>
      <c r="K20" s="94">
        <v>23</v>
      </c>
      <c r="L20" s="94">
        <f t="shared" si="0"/>
        <v>61</v>
      </c>
      <c r="M20" s="95"/>
      <c r="N20" s="95"/>
    </row>
    <row r="21" spans="1:14" s="5" customFormat="1" ht="39" customHeight="1">
      <c r="A21" s="57">
        <v>14</v>
      </c>
      <c r="B21" s="63" t="s">
        <v>388</v>
      </c>
      <c r="C21" s="57" t="s">
        <v>50</v>
      </c>
      <c r="D21" s="54" t="s">
        <v>6</v>
      </c>
      <c r="E21" s="57" t="s">
        <v>192</v>
      </c>
      <c r="F21" s="57">
        <v>24</v>
      </c>
      <c r="G21" s="94">
        <v>71283</v>
      </c>
      <c r="H21" s="94">
        <v>1544</v>
      </c>
      <c r="I21" s="94">
        <v>39944</v>
      </c>
      <c r="J21" s="94">
        <v>11574</v>
      </c>
      <c r="K21" s="94">
        <v>3905</v>
      </c>
      <c r="L21" s="94">
        <f t="shared" si="0"/>
        <v>15479</v>
      </c>
      <c r="M21" s="95"/>
      <c r="N21" s="95"/>
    </row>
    <row r="22" spans="1:14" s="5" customFormat="1" ht="39" customHeight="1">
      <c r="A22" s="57">
        <v>15</v>
      </c>
      <c r="B22" s="63" t="s">
        <v>51</v>
      </c>
      <c r="C22" s="57" t="s">
        <v>53</v>
      </c>
      <c r="D22" s="54" t="s">
        <v>6</v>
      </c>
      <c r="E22" s="57">
        <v>15.96</v>
      </c>
      <c r="F22" s="57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f t="shared" si="0"/>
        <v>0</v>
      </c>
      <c r="M22" s="95"/>
      <c r="N22" s="95"/>
    </row>
    <row r="23" spans="1:14" s="5" customFormat="1" ht="39" customHeight="1">
      <c r="A23" s="57">
        <v>16</v>
      </c>
      <c r="B23" s="63" t="s">
        <v>54</v>
      </c>
      <c r="C23" s="57" t="s">
        <v>21</v>
      </c>
      <c r="D23" s="54" t="s">
        <v>6</v>
      </c>
      <c r="E23" s="57">
        <v>75</v>
      </c>
      <c r="F23" s="57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f t="shared" si="0"/>
        <v>0</v>
      </c>
      <c r="M23" s="95"/>
      <c r="N23" s="95"/>
    </row>
    <row r="24" spans="1:14" s="5" customFormat="1" ht="39" customHeight="1">
      <c r="A24" s="57">
        <v>17</v>
      </c>
      <c r="B24" s="63" t="s">
        <v>56</v>
      </c>
      <c r="C24" s="57" t="s">
        <v>21</v>
      </c>
      <c r="D24" s="54" t="s">
        <v>133</v>
      </c>
      <c r="E24" s="57">
        <v>14.15</v>
      </c>
      <c r="F24" s="57">
        <v>0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  <c r="L24" s="94">
        <f t="shared" si="0"/>
        <v>0</v>
      </c>
      <c r="M24" s="95"/>
      <c r="N24" s="95"/>
    </row>
    <row r="25" spans="1:14" s="5" customFormat="1" ht="39" customHeight="1">
      <c r="A25" s="57">
        <v>18</v>
      </c>
      <c r="B25" s="63" t="s">
        <v>58</v>
      </c>
      <c r="C25" s="57" t="s">
        <v>60</v>
      </c>
      <c r="D25" s="54" t="s">
        <v>6</v>
      </c>
      <c r="E25" s="57">
        <v>10.218</v>
      </c>
      <c r="F25" s="57">
        <v>8</v>
      </c>
      <c r="G25" s="94">
        <v>0</v>
      </c>
      <c r="H25" s="94">
        <v>17</v>
      </c>
      <c r="I25" s="94">
        <v>119</v>
      </c>
      <c r="J25" s="94">
        <v>174</v>
      </c>
      <c r="K25" s="94">
        <v>53</v>
      </c>
      <c r="L25" s="94">
        <f t="shared" si="0"/>
        <v>227</v>
      </c>
      <c r="M25" s="95"/>
      <c r="N25" s="95"/>
    </row>
    <row r="26" spans="1:14" s="5" customFormat="1" ht="39" customHeight="1">
      <c r="A26" s="57">
        <v>19</v>
      </c>
      <c r="B26" s="63" t="s">
        <v>61</v>
      </c>
      <c r="C26" s="57" t="s">
        <v>63</v>
      </c>
      <c r="D26" s="54" t="s">
        <v>6</v>
      </c>
      <c r="E26" s="57">
        <v>12.25</v>
      </c>
      <c r="F26" s="57">
        <v>0</v>
      </c>
      <c r="G26" s="94">
        <v>0</v>
      </c>
      <c r="H26" s="94">
        <v>0</v>
      </c>
      <c r="I26" s="94">
        <v>0</v>
      </c>
      <c r="J26" s="94">
        <v>2</v>
      </c>
      <c r="K26" s="94">
        <v>0</v>
      </c>
      <c r="L26" s="94">
        <f t="shared" si="0"/>
        <v>2</v>
      </c>
      <c r="M26" s="95"/>
      <c r="N26" s="95"/>
    </row>
    <row r="27" spans="1:14" s="5" customFormat="1" ht="39" customHeight="1">
      <c r="A27" s="57">
        <v>20</v>
      </c>
      <c r="B27" s="63" t="s">
        <v>64</v>
      </c>
      <c r="C27" s="57" t="s">
        <v>65</v>
      </c>
      <c r="D27" s="54" t="s">
        <v>6</v>
      </c>
      <c r="E27" s="57">
        <v>56</v>
      </c>
      <c r="F27" s="57">
        <v>0</v>
      </c>
      <c r="G27" s="94">
        <v>2000</v>
      </c>
      <c r="H27" s="94">
        <v>0</v>
      </c>
      <c r="I27" s="94">
        <v>4000</v>
      </c>
      <c r="J27" s="94">
        <v>5</v>
      </c>
      <c r="K27" s="94">
        <v>2</v>
      </c>
      <c r="L27" s="94">
        <f t="shared" si="0"/>
        <v>7</v>
      </c>
      <c r="M27" s="95"/>
      <c r="N27" s="95"/>
    </row>
    <row r="28" spans="1:14" s="5" customFormat="1" ht="39" customHeight="1">
      <c r="A28" s="57">
        <v>21</v>
      </c>
      <c r="B28" s="63" t="s">
        <v>321</v>
      </c>
      <c r="C28" s="57" t="s">
        <v>193</v>
      </c>
      <c r="D28" s="54" t="s">
        <v>6</v>
      </c>
      <c r="E28" s="57">
        <v>12</v>
      </c>
      <c r="F28" s="57">
        <v>4</v>
      </c>
      <c r="G28" s="94">
        <v>350</v>
      </c>
      <c r="H28" s="94">
        <v>50</v>
      </c>
      <c r="I28" s="94">
        <v>4500</v>
      </c>
      <c r="J28" s="94">
        <v>6133</v>
      </c>
      <c r="K28" s="94">
        <v>2336</v>
      </c>
      <c r="L28" s="94">
        <f t="shared" si="0"/>
        <v>8469</v>
      </c>
      <c r="M28" s="95"/>
      <c r="N28" s="95"/>
    </row>
    <row r="29" spans="1:14" s="5" customFormat="1" ht="39" customHeight="1">
      <c r="A29" s="57">
        <v>22</v>
      </c>
      <c r="B29" s="63" t="s">
        <v>326</v>
      </c>
      <c r="C29" s="57" t="s">
        <v>69</v>
      </c>
      <c r="D29" s="54" t="s">
        <v>6</v>
      </c>
      <c r="E29" s="57">
        <v>10.5</v>
      </c>
      <c r="F29" s="57">
        <v>1</v>
      </c>
      <c r="G29" s="94">
        <v>0</v>
      </c>
      <c r="H29" s="94">
        <v>20</v>
      </c>
      <c r="I29" s="94">
        <v>4500</v>
      </c>
      <c r="J29" s="94">
        <v>703</v>
      </c>
      <c r="K29" s="94">
        <v>176</v>
      </c>
      <c r="L29" s="94">
        <f t="shared" si="0"/>
        <v>879</v>
      </c>
      <c r="M29" s="95"/>
      <c r="N29" s="95"/>
    </row>
    <row r="30" spans="1:14" s="5" customFormat="1" ht="39" customHeight="1">
      <c r="A30" s="57">
        <v>23</v>
      </c>
      <c r="B30" s="63" t="s">
        <v>70</v>
      </c>
      <c r="C30" s="57" t="s">
        <v>31</v>
      </c>
      <c r="D30" s="54" t="s">
        <v>6</v>
      </c>
      <c r="E30" s="57">
        <v>26.984999999999999</v>
      </c>
      <c r="F30" s="57">
        <v>2</v>
      </c>
      <c r="G30" s="94">
        <v>100200</v>
      </c>
      <c r="H30" s="94">
        <v>160</v>
      </c>
      <c r="I30" s="94">
        <v>54778</v>
      </c>
      <c r="J30" s="94">
        <v>3472</v>
      </c>
      <c r="K30" s="94">
        <v>1326</v>
      </c>
      <c r="L30" s="94">
        <f t="shared" si="0"/>
        <v>4798</v>
      </c>
      <c r="M30" s="95"/>
      <c r="N30" s="95"/>
    </row>
    <row r="31" spans="1:14" s="5" customFormat="1" ht="39" customHeight="1">
      <c r="A31" s="57">
        <v>24</v>
      </c>
      <c r="B31" s="63" t="s">
        <v>72</v>
      </c>
      <c r="C31" s="57" t="s">
        <v>73</v>
      </c>
      <c r="D31" s="54" t="s">
        <v>6</v>
      </c>
      <c r="E31" s="57">
        <v>16.29</v>
      </c>
      <c r="F31" s="57">
        <v>34</v>
      </c>
      <c r="G31" s="94">
        <v>4691</v>
      </c>
      <c r="H31" s="94">
        <v>4085</v>
      </c>
      <c r="I31" s="94">
        <v>18047</v>
      </c>
      <c r="J31" s="94">
        <v>16373</v>
      </c>
      <c r="K31" s="94">
        <v>6761</v>
      </c>
      <c r="L31" s="94">
        <f t="shared" si="0"/>
        <v>23134</v>
      </c>
      <c r="M31" s="95"/>
      <c r="N31" s="95"/>
    </row>
    <row r="32" spans="1:14" s="5" customFormat="1" ht="39" customHeight="1">
      <c r="A32" s="57">
        <v>25</v>
      </c>
      <c r="B32" s="63" t="s">
        <v>74</v>
      </c>
      <c r="C32" s="57" t="s">
        <v>29</v>
      </c>
      <c r="D32" s="54" t="s">
        <v>6</v>
      </c>
      <c r="E32" s="57">
        <v>11.73</v>
      </c>
      <c r="F32" s="57">
        <v>19</v>
      </c>
      <c r="G32" s="94">
        <v>8269</v>
      </c>
      <c r="H32" s="94">
        <v>609</v>
      </c>
      <c r="I32" s="94">
        <v>23425</v>
      </c>
      <c r="J32" s="94">
        <v>4566</v>
      </c>
      <c r="K32" s="94">
        <v>1469</v>
      </c>
      <c r="L32" s="94">
        <f t="shared" si="0"/>
        <v>6035</v>
      </c>
      <c r="M32" s="95"/>
      <c r="N32" s="95"/>
    </row>
    <row r="33" spans="1:14" s="5" customFormat="1" ht="39" customHeight="1">
      <c r="A33" s="57">
        <v>26</v>
      </c>
      <c r="B33" s="63" t="s">
        <v>76</v>
      </c>
      <c r="C33" s="57" t="s">
        <v>78</v>
      </c>
      <c r="D33" s="54" t="s">
        <v>6</v>
      </c>
      <c r="E33" s="57">
        <v>40.880000000000003</v>
      </c>
      <c r="F33" s="57">
        <v>1</v>
      </c>
      <c r="G33" s="94">
        <v>685</v>
      </c>
      <c r="H33" s="94">
        <v>443</v>
      </c>
      <c r="I33" s="94">
        <v>1608</v>
      </c>
      <c r="J33" s="94">
        <v>1436</v>
      </c>
      <c r="K33" s="94">
        <v>634</v>
      </c>
      <c r="L33" s="94">
        <f t="shared" si="0"/>
        <v>2070</v>
      </c>
      <c r="M33" s="95"/>
      <c r="N33" s="95"/>
    </row>
    <row r="34" spans="1:14" s="5" customFormat="1" ht="39" customHeight="1">
      <c r="A34" s="57">
        <v>27</v>
      </c>
      <c r="B34" s="63" t="s">
        <v>79</v>
      </c>
      <c r="C34" s="57" t="s">
        <v>80</v>
      </c>
      <c r="D34" s="54" t="s">
        <v>6</v>
      </c>
      <c r="E34" s="57">
        <v>6.48</v>
      </c>
      <c r="F34" s="57">
        <v>2</v>
      </c>
      <c r="G34" s="94">
        <v>0</v>
      </c>
      <c r="H34" s="94">
        <v>4235</v>
      </c>
      <c r="I34" s="94">
        <v>9500</v>
      </c>
      <c r="J34" s="94">
        <v>7603</v>
      </c>
      <c r="K34" s="94">
        <v>3257</v>
      </c>
      <c r="L34" s="94">
        <f t="shared" si="0"/>
        <v>10860</v>
      </c>
      <c r="M34" s="95"/>
      <c r="N34" s="95"/>
    </row>
    <row r="35" spans="1:14" s="5" customFormat="1" ht="39" customHeight="1">
      <c r="A35" s="57">
        <v>28</v>
      </c>
      <c r="B35" s="63" t="s">
        <v>81</v>
      </c>
      <c r="C35" s="57" t="s">
        <v>85</v>
      </c>
      <c r="D35" s="54" t="s">
        <v>6</v>
      </c>
      <c r="E35" s="57">
        <v>12.43</v>
      </c>
      <c r="F35" s="57">
        <v>6</v>
      </c>
      <c r="G35" s="94">
        <v>15040</v>
      </c>
      <c r="H35" s="94">
        <v>261</v>
      </c>
      <c r="I35" s="94">
        <v>16686</v>
      </c>
      <c r="J35" s="94">
        <v>1837</v>
      </c>
      <c r="K35" s="94">
        <v>1021</v>
      </c>
      <c r="L35" s="94">
        <f t="shared" si="0"/>
        <v>2858</v>
      </c>
      <c r="M35" s="95"/>
      <c r="N35" s="95"/>
    </row>
    <row r="36" spans="1:14" s="5" customFormat="1" ht="39" customHeight="1">
      <c r="A36" s="57">
        <v>29</v>
      </c>
      <c r="B36" s="63" t="s">
        <v>82</v>
      </c>
      <c r="C36" s="57" t="s">
        <v>29</v>
      </c>
      <c r="D36" s="54" t="s">
        <v>6</v>
      </c>
      <c r="E36" s="57" t="s">
        <v>325</v>
      </c>
      <c r="F36" s="57">
        <v>10</v>
      </c>
      <c r="G36" s="94">
        <v>3487</v>
      </c>
      <c r="H36" s="94">
        <v>2885</v>
      </c>
      <c r="I36" s="94">
        <v>40000</v>
      </c>
      <c r="J36" s="94">
        <v>22138</v>
      </c>
      <c r="K36" s="94">
        <v>8494</v>
      </c>
      <c r="L36" s="94">
        <f t="shared" si="0"/>
        <v>30632</v>
      </c>
      <c r="M36" s="95"/>
      <c r="N36" s="95"/>
    </row>
    <row r="37" spans="1:14" s="6" customFormat="1" ht="39" customHeight="1">
      <c r="A37" s="57">
        <v>30</v>
      </c>
      <c r="B37" s="63" t="s">
        <v>84</v>
      </c>
      <c r="C37" s="57" t="s">
        <v>85</v>
      </c>
      <c r="D37" s="54" t="s">
        <v>6</v>
      </c>
      <c r="E37" s="57">
        <v>60.7</v>
      </c>
      <c r="F37" s="57">
        <v>0</v>
      </c>
      <c r="G37" s="94">
        <v>0</v>
      </c>
      <c r="H37" s="94">
        <v>5000</v>
      </c>
      <c r="I37" s="94">
        <v>45000</v>
      </c>
      <c r="J37" s="94">
        <v>0</v>
      </c>
      <c r="K37" s="96">
        <v>3</v>
      </c>
      <c r="L37" s="94">
        <f t="shared" si="0"/>
        <v>3</v>
      </c>
      <c r="M37" s="97"/>
      <c r="N37" s="97"/>
    </row>
    <row r="38" spans="1:14" s="5" customFormat="1" ht="39" customHeight="1">
      <c r="A38" s="57">
        <v>31</v>
      </c>
      <c r="B38" s="63" t="s">
        <v>194</v>
      </c>
      <c r="C38" s="57" t="s">
        <v>80</v>
      </c>
      <c r="D38" s="54" t="s">
        <v>6</v>
      </c>
      <c r="E38" s="57">
        <v>60.93</v>
      </c>
      <c r="F38" s="57">
        <v>3</v>
      </c>
      <c r="G38" s="94">
        <v>17118</v>
      </c>
      <c r="H38" s="94">
        <v>2732</v>
      </c>
      <c r="I38" s="94">
        <v>23694</v>
      </c>
      <c r="J38" s="94">
        <v>8567</v>
      </c>
      <c r="K38" s="94">
        <v>4088</v>
      </c>
      <c r="L38" s="94">
        <f t="shared" si="0"/>
        <v>12655</v>
      </c>
      <c r="M38" s="95"/>
      <c r="N38" s="95"/>
    </row>
    <row r="39" spans="1:14" s="5" customFormat="1" ht="39" customHeight="1">
      <c r="A39" s="57">
        <v>32</v>
      </c>
      <c r="B39" s="63" t="s">
        <v>88</v>
      </c>
      <c r="C39" s="54" t="s">
        <v>91</v>
      </c>
      <c r="D39" s="54" t="s">
        <v>90</v>
      </c>
      <c r="E39" s="57" t="s">
        <v>319</v>
      </c>
      <c r="F39" s="98">
        <v>2</v>
      </c>
      <c r="G39" s="99">
        <v>2000</v>
      </c>
      <c r="H39" s="99">
        <v>3000</v>
      </c>
      <c r="I39" s="99">
        <v>500</v>
      </c>
      <c r="J39" s="99">
        <v>3652</v>
      </c>
      <c r="K39" s="99">
        <v>39</v>
      </c>
      <c r="L39" s="94">
        <f t="shared" si="0"/>
        <v>3691</v>
      </c>
      <c r="M39" s="95"/>
      <c r="N39" s="95"/>
    </row>
    <row r="40" spans="1:14" s="5" customFormat="1" ht="39" customHeight="1">
      <c r="A40" s="57">
        <v>33</v>
      </c>
      <c r="B40" s="63" t="s">
        <v>92</v>
      </c>
      <c r="C40" s="54" t="s">
        <v>95</v>
      </c>
      <c r="D40" s="54" t="s">
        <v>94</v>
      </c>
      <c r="E40" s="54">
        <v>132.643</v>
      </c>
      <c r="F40" s="57">
        <v>2</v>
      </c>
      <c r="G40" s="94">
        <v>10000</v>
      </c>
      <c r="H40" s="94">
        <v>131</v>
      </c>
      <c r="I40" s="100">
        <v>20000</v>
      </c>
      <c r="J40" s="94">
        <v>4629</v>
      </c>
      <c r="K40" s="94">
        <v>3768</v>
      </c>
      <c r="L40" s="94">
        <f t="shared" si="0"/>
        <v>8397</v>
      </c>
      <c r="M40" s="95"/>
      <c r="N40" s="95"/>
    </row>
    <row r="41" spans="1:14" s="6" customFormat="1" ht="39" customHeight="1">
      <c r="A41" s="57">
        <v>34</v>
      </c>
      <c r="B41" s="63" t="s">
        <v>96</v>
      </c>
      <c r="C41" s="54" t="s">
        <v>99</v>
      </c>
      <c r="D41" s="54" t="s">
        <v>98</v>
      </c>
      <c r="E41" s="54">
        <v>109.81</v>
      </c>
      <c r="F41" s="57">
        <v>1</v>
      </c>
      <c r="G41" s="55">
        <v>3000</v>
      </c>
      <c r="H41" s="55">
        <v>0</v>
      </c>
      <c r="I41" s="55">
        <v>1000</v>
      </c>
      <c r="J41" s="55">
        <v>20</v>
      </c>
      <c r="K41" s="55">
        <v>4</v>
      </c>
      <c r="L41" s="94">
        <f t="shared" si="0"/>
        <v>24</v>
      </c>
      <c r="M41" s="97"/>
      <c r="N41" s="97"/>
    </row>
    <row r="42" spans="1:14" s="19" customFormat="1" ht="39" customHeight="1">
      <c r="A42" s="57">
        <v>35</v>
      </c>
      <c r="B42" s="63" t="s">
        <v>195</v>
      </c>
      <c r="C42" s="54" t="s">
        <v>102</v>
      </c>
      <c r="D42" s="54" t="s">
        <v>6</v>
      </c>
      <c r="E42" s="54">
        <v>4.8</v>
      </c>
      <c r="F42" s="57">
        <v>6</v>
      </c>
      <c r="G42" s="94">
        <v>220</v>
      </c>
      <c r="H42" s="94">
        <v>174</v>
      </c>
      <c r="I42" s="94">
        <v>783</v>
      </c>
      <c r="J42" s="94">
        <v>888</v>
      </c>
      <c r="K42" s="94">
        <v>183</v>
      </c>
      <c r="L42" s="94">
        <f t="shared" si="0"/>
        <v>1071</v>
      </c>
      <c r="M42" s="101"/>
      <c r="N42" s="101"/>
    </row>
    <row r="43" spans="1:14" s="5" customFormat="1" ht="39" customHeight="1">
      <c r="A43" s="57">
        <v>36</v>
      </c>
      <c r="B43" s="63" t="s">
        <v>103</v>
      </c>
      <c r="C43" s="54" t="s">
        <v>105</v>
      </c>
      <c r="D43" s="54" t="s">
        <v>90</v>
      </c>
      <c r="E43" s="54">
        <v>100.28</v>
      </c>
      <c r="F43" s="98">
        <v>3</v>
      </c>
      <c r="G43" s="102">
        <v>1500</v>
      </c>
      <c r="H43" s="102">
        <v>1770</v>
      </c>
      <c r="I43" s="102">
        <v>2500</v>
      </c>
      <c r="J43" s="99">
        <v>2030</v>
      </c>
      <c r="K43" s="99">
        <v>312</v>
      </c>
      <c r="L43" s="94">
        <f t="shared" si="0"/>
        <v>2342</v>
      </c>
      <c r="M43" s="95"/>
      <c r="N43" s="95"/>
    </row>
    <row r="44" spans="1:14" s="5" customFormat="1" ht="39" customHeight="1">
      <c r="A44" s="57">
        <v>37</v>
      </c>
      <c r="B44" s="63" t="s">
        <v>108</v>
      </c>
      <c r="C44" s="54" t="s">
        <v>47</v>
      </c>
      <c r="D44" s="54" t="s">
        <v>312</v>
      </c>
      <c r="E44" s="54">
        <v>404.69</v>
      </c>
      <c r="F44" s="57">
        <v>16</v>
      </c>
      <c r="G44" s="103">
        <v>1000</v>
      </c>
      <c r="H44" s="103">
        <v>1113</v>
      </c>
      <c r="I44" s="104">
        <v>6000</v>
      </c>
      <c r="J44" s="104">
        <v>3128</v>
      </c>
      <c r="K44" s="104">
        <v>13290</v>
      </c>
      <c r="L44" s="94">
        <f t="shared" si="0"/>
        <v>16418</v>
      </c>
      <c r="M44" s="95"/>
      <c r="N44" s="95"/>
    </row>
    <row r="45" spans="1:14" s="19" customFormat="1" ht="39" customHeight="1">
      <c r="A45" s="57">
        <v>38</v>
      </c>
      <c r="B45" s="63" t="s">
        <v>196</v>
      </c>
      <c r="C45" s="54" t="s">
        <v>111</v>
      </c>
      <c r="D45" s="54" t="s">
        <v>6</v>
      </c>
      <c r="E45" s="54">
        <v>36</v>
      </c>
      <c r="F45" s="57">
        <v>8</v>
      </c>
      <c r="G45" s="94">
        <v>30</v>
      </c>
      <c r="H45" s="94">
        <v>68</v>
      </c>
      <c r="I45" s="94">
        <v>1355</v>
      </c>
      <c r="J45" s="94">
        <v>1341</v>
      </c>
      <c r="K45" s="94">
        <v>423</v>
      </c>
      <c r="L45" s="94">
        <f t="shared" si="0"/>
        <v>1764</v>
      </c>
      <c r="M45" s="101"/>
      <c r="N45" s="101"/>
    </row>
    <row r="46" spans="1:14" s="17" customFormat="1" ht="39" customHeight="1">
      <c r="A46" s="57">
        <v>39</v>
      </c>
      <c r="B46" s="63" t="s">
        <v>113</v>
      </c>
      <c r="C46" s="54" t="s">
        <v>197</v>
      </c>
      <c r="D46" s="54" t="s">
        <v>112</v>
      </c>
      <c r="E46" s="54">
        <v>1035.6687999999999</v>
      </c>
      <c r="F46" s="57">
        <v>0</v>
      </c>
      <c r="G46" s="55">
        <v>100000</v>
      </c>
      <c r="H46" s="55">
        <v>0</v>
      </c>
      <c r="I46" s="55">
        <v>240000</v>
      </c>
      <c r="J46" s="55">
        <v>24</v>
      </c>
      <c r="K46" s="55">
        <v>0</v>
      </c>
      <c r="L46" s="94">
        <f t="shared" si="0"/>
        <v>24</v>
      </c>
      <c r="M46" s="105"/>
      <c r="N46" s="105"/>
    </row>
    <row r="47" spans="1:14" s="5" customFormat="1" ht="39" customHeight="1">
      <c r="A47" s="57">
        <v>40</v>
      </c>
      <c r="B47" s="63" t="s">
        <v>115</v>
      </c>
      <c r="C47" s="68" t="s">
        <v>117</v>
      </c>
      <c r="D47" s="54" t="s">
        <v>90</v>
      </c>
      <c r="E47" s="54">
        <v>247.39</v>
      </c>
      <c r="F47" s="57">
        <v>9</v>
      </c>
      <c r="G47" s="94">
        <v>971</v>
      </c>
      <c r="H47" s="94">
        <v>1564</v>
      </c>
      <c r="I47" s="94">
        <v>3142</v>
      </c>
      <c r="J47" s="94">
        <v>2802</v>
      </c>
      <c r="K47" s="94">
        <v>251</v>
      </c>
      <c r="L47" s="94">
        <f t="shared" si="0"/>
        <v>3053</v>
      </c>
      <c r="M47" s="95"/>
      <c r="N47" s="95"/>
    </row>
    <row r="48" spans="1:14" s="5" customFormat="1" ht="39" customHeight="1">
      <c r="A48" s="57">
        <v>41</v>
      </c>
      <c r="B48" s="63" t="s">
        <v>118</v>
      </c>
      <c r="C48" s="68" t="s">
        <v>31</v>
      </c>
      <c r="D48" s="54" t="s">
        <v>6</v>
      </c>
      <c r="E48" s="54">
        <v>20</v>
      </c>
      <c r="F48" s="57">
        <v>0</v>
      </c>
      <c r="G48" s="94">
        <v>20000</v>
      </c>
      <c r="H48" s="94">
        <v>0</v>
      </c>
      <c r="I48" s="94">
        <v>50000</v>
      </c>
      <c r="J48" s="94">
        <v>0</v>
      </c>
      <c r="K48" s="94">
        <v>0</v>
      </c>
      <c r="L48" s="94">
        <f t="shared" si="0"/>
        <v>0</v>
      </c>
      <c r="M48" s="95"/>
      <c r="N48" s="95"/>
    </row>
    <row r="49" spans="1:15" s="5" customFormat="1" ht="39" customHeight="1">
      <c r="A49" s="57">
        <v>42</v>
      </c>
      <c r="B49" s="58" t="s">
        <v>119</v>
      </c>
      <c r="C49" s="54" t="s">
        <v>60</v>
      </c>
      <c r="D49" s="54" t="s">
        <v>313</v>
      </c>
      <c r="E49" s="54">
        <v>1537</v>
      </c>
      <c r="F49" s="54">
        <v>32</v>
      </c>
      <c r="G49" s="106">
        <v>2024</v>
      </c>
      <c r="H49" s="106">
        <v>890</v>
      </c>
      <c r="I49" s="106">
        <v>3588</v>
      </c>
      <c r="J49" s="94">
        <v>1225</v>
      </c>
      <c r="K49" s="94">
        <v>427</v>
      </c>
      <c r="L49" s="94">
        <f t="shared" si="0"/>
        <v>1652</v>
      </c>
      <c r="M49" s="95"/>
      <c r="N49" s="95"/>
    </row>
    <row r="50" spans="1:15" s="5" customFormat="1" ht="39" customHeight="1">
      <c r="A50" s="57">
        <v>43</v>
      </c>
      <c r="B50" s="63" t="s">
        <v>122</v>
      </c>
      <c r="C50" s="54" t="s">
        <v>125</v>
      </c>
      <c r="D50" s="54" t="s">
        <v>124</v>
      </c>
      <c r="E50" s="54">
        <v>229.29</v>
      </c>
      <c r="F50" s="57">
        <v>1</v>
      </c>
      <c r="G50" s="107">
        <v>2000</v>
      </c>
      <c r="H50" s="107">
        <v>10</v>
      </c>
      <c r="I50" s="107">
        <v>31000</v>
      </c>
      <c r="J50" s="94">
        <v>104</v>
      </c>
      <c r="K50" s="94">
        <v>448</v>
      </c>
      <c r="L50" s="94">
        <f t="shared" si="0"/>
        <v>552</v>
      </c>
      <c r="M50" s="95"/>
      <c r="N50" s="95"/>
    </row>
    <row r="51" spans="1:15" s="19" customFormat="1" ht="39" customHeight="1">
      <c r="A51" s="57">
        <v>44</v>
      </c>
      <c r="B51" s="63" t="s">
        <v>126</v>
      </c>
      <c r="C51" s="54" t="s">
        <v>128</v>
      </c>
      <c r="D51" s="54" t="s">
        <v>127</v>
      </c>
      <c r="E51" s="54">
        <v>101.12</v>
      </c>
      <c r="F51" s="57">
        <v>1</v>
      </c>
      <c r="G51" s="106">
        <v>1000</v>
      </c>
      <c r="H51" s="108">
        <v>750</v>
      </c>
      <c r="I51" s="106">
        <v>100</v>
      </c>
      <c r="J51" s="106">
        <v>69</v>
      </c>
      <c r="K51" s="106">
        <v>2</v>
      </c>
      <c r="L51" s="94">
        <f t="shared" si="0"/>
        <v>71</v>
      </c>
      <c r="M51" s="105"/>
      <c r="N51" s="105"/>
      <c r="O51" s="17"/>
    </row>
    <row r="52" spans="1:15" s="5" customFormat="1" ht="39" customHeight="1">
      <c r="A52" s="57">
        <v>45</v>
      </c>
      <c r="B52" s="63" t="s">
        <v>300</v>
      </c>
      <c r="C52" s="54" t="s">
        <v>131</v>
      </c>
      <c r="D52" s="54" t="s">
        <v>198</v>
      </c>
      <c r="E52" s="57">
        <v>101.17</v>
      </c>
      <c r="F52" s="57">
        <v>3</v>
      </c>
      <c r="G52" s="94">
        <v>22</v>
      </c>
      <c r="H52" s="94">
        <v>146</v>
      </c>
      <c r="I52" s="94">
        <v>50</v>
      </c>
      <c r="J52" s="94">
        <v>779</v>
      </c>
      <c r="K52" s="94">
        <v>54</v>
      </c>
      <c r="L52" s="94">
        <f t="shared" si="0"/>
        <v>833</v>
      </c>
      <c r="M52" s="95"/>
      <c r="N52" s="95"/>
    </row>
    <row r="53" spans="1:15" s="17" customFormat="1" ht="39" customHeight="1">
      <c r="A53" s="57">
        <v>46</v>
      </c>
      <c r="B53" s="63" t="s">
        <v>391</v>
      </c>
      <c r="C53" s="54" t="s">
        <v>290</v>
      </c>
      <c r="D53" s="54" t="s">
        <v>90</v>
      </c>
      <c r="E53" s="57">
        <v>103</v>
      </c>
      <c r="F53" s="54">
        <v>4</v>
      </c>
      <c r="G53" s="94">
        <v>1850</v>
      </c>
      <c r="H53" s="94">
        <v>535</v>
      </c>
      <c r="I53" s="94">
        <v>550</v>
      </c>
      <c r="J53" s="106">
        <v>405</v>
      </c>
      <c r="K53" s="106">
        <v>55</v>
      </c>
      <c r="L53" s="94">
        <f t="shared" si="0"/>
        <v>460</v>
      </c>
      <c r="M53" s="105"/>
      <c r="N53" s="105"/>
    </row>
    <row r="54" spans="1:15" s="5" customFormat="1" ht="39" customHeight="1">
      <c r="A54" s="57">
        <v>47</v>
      </c>
      <c r="B54" s="63" t="s">
        <v>139</v>
      </c>
      <c r="C54" s="54" t="s">
        <v>141</v>
      </c>
      <c r="D54" s="54" t="s">
        <v>140</v>
      </c>
      <c r="E54" s="54">
        <v>101.37</v>
      </c>
      <c r="F54" s="54">
        <v>1</v>
      </c>
      <c r="G54" s="94">
        <v>50</v>
      </c>
      <c r="H54" s="109">
        <v>24</v>
      </c>
      <c r="I54" s="106">
        <v>1000</v>
      </c>
      <c r="J54" s="106">
        <v>295</v>
      </c>
      <c r="K54" s="106">
        <v>345</v>
      </c>
      <c r="L54" s="94">
        <f t="shared" si="0"/>
        <v>640</v>
      </c>
      <c r="M54" s="95"/>
      <c r="N54" s="95"/>
    </row>
    <row r="55" spans="1:15" s="5" customFormat="1" ht="39" customHeight="1">
      <c r="A55" s="57">
        <v>48</v>
      </c>
      <c r="B55" s="63" t="s">
        <v>142</v>
      </c>
      <c r="C55" s="54" t="s">
        <v>199</v>
      </c>
      <c r="D55" s="57" t="s">
        <v>144</v>
      </c>
      <c r="E55" s="54">
        <v>1867.0540000000001</v>
      </c>
      <c r="F55" s="110">
        <v>1</v>
      </c>
      <c r="G55" s="111">
        <v>10000</v>
      </c>
      <c r="H55" s="112">
        <v>3000</v>
      </c>
      <c r="I55" s="113">
        <v>700</v>
      </c>
      <c r="J55" s="114">
        <v>322</v>
      </c>
      <c r="K55" s="114">
        <v>3</v>
      </c>
      <c r="L55" s="94">
        <f t="shared" si="0"/>
        <v>325</v>
      </c>
      <c r="M55" s="95"/>
      <c r="N55" s="95"/>
    </row>
    <row r="56" spans="1:15" s="5" customFormat="1" ht="39" customHeight="1">
      <c r="A56" s="57">
        <v>49</v>
      </c>
      <c r="B56" s="73" t="s">
        <v>200</v>
      </c>
      <c r="C56" s="74" t="s">
        <v>150</v>
      </c>
      <c r="D56" s="74" t="s">
        <v>149</v>
      </c>
      <c r="E56" s="54">
        <v>124.36</v>
      </c>
      <c r="F56" s="57">
        <v>14</v>
      </c>
      <c r="G56" s="94">
        <v>470</v>
      </c>
      <c r="H56" s="94">
        <v>315</v>
      </c>
      <c r="I56" s="94">
        <v>1263</v>
      </c>
      <c r="J56" s="106">
        <v>1203</v>
      </c>
      <c r="K56" s="106">
        <v>91</v>
      </c>
      <c r="L56" s="94">
        <f t="shared" si="0"/>
        <v>1294</v>
      </c>
      <c r="M56" s="95"/>
      <c r="N56" s="95"/>
    </row>
    <row r="57" spans="1:15" s="5" customFormat="1" ht="39" customHeight="1">
      <c r="A57" s="57">
        <v>50</v>
      </c>
      <c r="B57" s="72" t="s">
        <v>328</v>
      </c>
      <c r="C57" s="74" t="s">
        <v>153</v>
      </c>
      <c r="D57" s="74" t="s">
        <v>152</v>
      </c>
      <c r="E57" s="54">
        <v>229.8</v>
      </c>
      <c r="F57" s="57">
        <v>4</v>
      </c>
      <c r="G57" s="94">
        <v>4000</v>
      </c>
      <c r="H57" s="94">
        <v>451</v>
      </c>
      <c r="I57" s="94">
        <v>4500</v>
      </c>
      <c r="J57" s="106">
        <v>418</v>
      </c>
      <c r="K57" s="106">
        <v>25</v>
      </c>
      <c r="L57" s="94">
        <f t="shared" si="0"/>
        <v>443</v>
      </c>
      <c r="M57" s="95"/>
      <c r="N57" s="95"/>
    </row>
    <row r="58" spans="1:15" s="5" customFormat="1" ht="39" customHeight="1">
      <c r="A58" s="57">
        <v>51</v>
      </c>
      <c r="B58" s="73" t="s">
        <v>201</v>
      </c>
      <c r="C58" s="74" t="s">
        <v>153</v>
      </c>
      <c r="D58" s="74" t="s">
        <v>133</v>
      </c>
      <c r="E58" s="54">
        <v>20.440000000000001</v>
      </c>
      <c r="F58" s="57">
        <v>1</v>
      </c>
      <c r="G58" s="94">
        <v>0</v>
      </c>
      <c r="H58" s="94">
        <v>41</v>
      </c>
      <c r="I58" s="94">
        <v>14</v>
      </c>
      <c r="J58" s="94">
        <v>5</v>
      </c>
      <c r="K58" s="94">
        <v>3</v>
      </c>
      <c r="L58" s="94">
        <f t="shared" si="0"/>
        <v>8</v>
      </c>
      <c r="M58" s="95"/>
      <c r="N58" s="95"/>
    </row>
    <row r="59" spans="1:15" s="5" customFormat="1" ht="39" customHeight="1">
      <c r="A59" s="57">
        <v>52</v>
      </c>
      <c r="B59" s="63" t="s">
        <v>155</v>
      </c>
      <c r="C59" s="54" t="s">
        <v>157</v>
      </c>
      <c r="D59" s="54" t="s">
        <v>121</v>
      </c>
      <c r="E59" s="54" t="s">
        <v>317</v>
      </c>
      <c r="F59" s="57">
        <v>1</v>
      </c>
      <c r="G59" s="106">
        <v>0</v>
      </c>
      <c r="H59" s="106">
        <v>58</v>
      </c>
      <c r="I59" s="106">
        <v>0</v>
      </c>
      <c r="J59" s="94">
        <v>15</v>
      </c>
      <c r="K59" s="94">
        <v>2</v>
      </c>
      <c r="L59" s="94">
        <f t="shared" si="0"/>
        <v>17</v>
      </c>
      <c r="M59" s="95"/>
      <c r="N59" s="95"/>
    </row>
    <row r="60" spans="1:15" s="5" customFormat="1" ht="39" customHeight="1">
      <c r="A60" s="57">
        <v>53</v>
      </c>
      <c r="B60" s="55" t="s">
        <v>158</v>
      </c>
      <c r="C60" s="57" t="s">
        <v>160</v>
      </c>
      <c r="D60" s="57" t="s">
        <v>133</v>
      </c>
      <c r="E60" s="57" t="s">
        <v>318</v>
      </c>
      <c r="F60" s="57">
        <v>2</v>
      </c>
      <c r="G60" s="94">
        <v>1500</v>
      </c>
      <c r="H60" s="94">
        <v>700</v>
      </c>
      <c r="I60" s="94">
        <v>1000</v>
      </c>
      <c r="J60" s="94">
        <v>146</v>
      </c>
      <c r="K60" s="94">
        <v>7</v>
      </c>
      <c r="L60" s="94">
        <f t="shared" si="0"/>
        <v>153</v>
      </c>
      <c r="M60" s="95"/>
      <c r="N60" s="95"/>
    </row>
    <row r="61" spans="1:15" s="5" customFormat="1" ht="39" customHeight="1">
      <c r="A61" s="57">
        <v>54</v>
      </c>
      <c r="B61" s="73" t="s">
        <v>161</v>
      </c>
      <c r="C61" s="74" t="s">
        <v>163</v>
      </c>
      <c r="D61" s="74" t="s">
        <v>133</v>
      </c>
      <c r="E61" s="54">
        <v>10.53</v>
      </c>
      <c r="F61" s="57">
        <v>0</v>
      </c>
      <c r="G61" s="94">
        <v>1500</v>
      </c>
      <c r="H61" s="94">
        <v>117</v>
      </c>
      <c r="I61" s="94">
        <v>800</v>
      </c>
      <c r="J61" s="94">
        <v>10</v>
      </c>
      <c r="K61" s="94">
        <v>1</v>
      </c>
      <c r="L61" s="94">
        <f t="shared" si="0"/>
        <v>11</v>
      </c>
      <c r="M61" s="95"/>
      <c r="N61" s="95"/>
    </row>
    <row r="62" spans="1:15" s="5" customFormat="1" ht="39" customHeight="1">
      <c r="A62" s="57">
        <v>55</v>
      </c>
      <c r="B62" s="72" t="s">
        <v>266</v>
      </c>
      <c r="C62" s="72" t="s">
        <v>267</v>
      </c>
      <c r="D62" s="74" t="s">
        <v>6</v>
      </c>
      <c r="E62" s="54">
        <v>2.02</v>
      </c>
      <c r="F62" s="57">
        <v>1</v>
      </c>
      <c r="G62" s="94">
        <v>0</v>
      </c>
      <c r="H62" s="94">
        <v>57</v>
      </c>
      <c r="I62" s="94">
        <v>2000</v>
      </c>
      <c r="J62" s="94">
        <v>589</v>
      </c>
      <c r="K62" s="94">
        <v>263</v>
      </c>
      <c r="L62" s="94">
        <f t="shared" si="0"/>
        <v>852</v>
      </c>
      <c r="M62" s="95"/>
      <c r="N62" s="95"/>
    </row>
    <row r="63" spans="1:15" s="5" customFormat="1" ht="39" customHeight="1">
      <c r="A63" s="57">
        <v>56</v>
      </c>
      <c r="B63" s="72" t="s">
        <v>258</v>
      </c>
      <c r="C63" s="72" t="s">
        <v>259</v>
      </c>
      <c r="D63" s="74" t="s">
        <v>6</v>
      </c>
      <c r="E63" s="57">
        <v>75</v>
      </c>
      <c r="F63" s="57">
        <v>1</v>
      </c>
      <c r="G63" s="94">
        <v>1500</v>
      </c>
      <c r="H63" s="94">
        <v>1362</v>
      </c>
      <c r="I63" s="94">
        <v>28000</v>
      </c>
      <c r="J63" s="94">
        <v>1157</v>
      </c>
      <c r="K63" s="94">
        <v>460</v>
      </c>
      <c r="L63" s="94">
        <f t="shared" si="0"/>
        <v>1617</v>
      </c>
      <c r="M63" s="95"/>
      <c r="N63" s="95"/>
    </row>
    <row r="64" spans="1:15" s="5" customFormat="1" ht="39" customHeight="1">
      <c r="A64" s="57">
        <v>57</v>
      </c>
      <c r="B64" s="71" t="s">
        <v>255</v>
      </c>
      <c r="C64" s="71" t="s">
        <v>257</v>
      </c>
      <c r="D64" s="63" t="s">
        <v>314</v>
      </c>
      <c r="E64" s="54" t="s">
        <v>387</v>
      </c>
      <c r="F64" s="57">
        <v>3</v>
      </c>
      <c r="G64" s="55">
        <v>1690</v>
      </c>
      <c r="H64" s="55">
        <v>859</v>
      </c>
      <c r="I64" s="55">
        <v>1078</v>
      </c>
      <c r="J64" s="55">
        <v>93</v>
      </c>
      <c r="K64" s="55">
        <v>12</v>
      </c>
      <c r="L64" s="94">
        <f t="shared" si="0"/>
        <v>105</v>
      </c>
      <c r="M64" s="95"/>
      <c r="N64" s="95"/>
    </row>
    <row r="65" spans="1:15" s="5" customFormat="1" ht="39" customHeight="1">
      <c r="A65" s="57">
        <v>58</v>
      </c>
      <c r="B65" s="63" t="s">
        <v>298</v>
      </c>
      <c r="C65" s="54" t="s">
        <v>40</v>
      </c>
      <c r="D65" s="54" t="s">
        <v>315</v>
      </c>
      <c r="E65" s="54">
        <v>10</v>
      </c>
      <c r="F65" s="85">
        <v>4</v>
      </c>
      <c r="G65" s="94">
        <v>6000</v>
      </c>
      <c r="H65" s="94">
        <v>38</v>
      </c>
      <c r="I65" s="94">
        <v>3000</v>
      </c>
      <c r="J65" s="103">
        <v>277</v>
      </c>
      <c r="K65" s="103">
        <v>42</v>
      </c>
      <c r="L65" s="94">
        <f t="shared" si="0"/>
        <v>319</v>
      </c>
      <c r="M65" s="95"/>
      <c r="N65" s="95"/>
    </row>
    <row r="66" spans="1:15" s="5" customFormat="1" ht="39" customHeight="1">
      <c r="A66" s="57">
        <v>59</v>
      </c>
      <c r="B66" s="63" t="s">
        <v>134</v>
      </c>
      <c r="C66" s="54" t="s">
        <v>136</v>
      </c>
      <c r="D66" s="54" t="s">
        <v>112</v>
      </c>
      <c r="E66" s="54">
        <v>1032.27</v>
      </c>
      <c r="F66" s="57">
        <v>4</v>
      </c>
      <c r="G66" s="94">
        <v>785</v>
      </c>
      <c r="H66" s="94">
        <v>82</v>
      </c>
      <c r="I66" s="94">
        <v>1770</v>
      </c>
      <c r="J66" s="94">
        <v>2071</v>
      </c>
      <c r="K66" s="94">
        <v>127</v>
      </c>
      <c r="L66" s="94">
        <f t="shared" si="0"/>
        <v>2198</v>
      </c>
      <c r="M66" s="95"/>
      <c r="N66" s="95"/>
    </row>
    <row r="67" spans="1:15" s="5" customFormat="1" ht="39" customHeight="1">
      <c r="A67" s="57">
        <v>60</v>
      </c>
      <c r="B67" s="86" t="s">
        <v>291</v>
      </c>
      <c r="C67" s="54" t="s">
        <v>292</v>
      </c>
      <c r="D67" s="54" t="s">
        <v>112</v>
      </c>
      <c r="E67" s="54" t="s">
        <v>410</v>
      </c>
      <c r="F67" s="57">
        <v>16</v>
      </c>
      <c r="G67" s="94">
        <v>250</v>
      </c>
      <c r="H67" s="94">
        <v>3262</v>
      </c>
      <c r="I67" s="94">
        <v>1710</v>
      </c>
      <c r="J67" s="94">
        <v>2709</v>
      </c>
      <c r="K67" s="94">
        <v>62</v>
      </c>
      <c r="L67" s="94">
        <f t="shared" si="0"/>
        <v>2771</v>
      </c>
      <c r="M67" s="95"/>
      <c r="N67" s="95"/>
    </row>
    <row r="68" spans="1:15" s="5" customFormat="1" ht="39" customHeight="1">
      <c r="A68" s="57">
        <v>61</v>
      </c>
      <c r="B68" s="87" t="s">
        <v>138</v>
      </c>
      <c r="C68" s="88" t="s">
        <v>137</v>
      </c>
      <c r="D68" s="88" t="s">
        <v>90</v>
      </c>
      <c r="E68" s="89">
        <v>100.37</v>
      </c>
      <c r="F68" s="88">
        <v>4</v>
      </c>
      <c r="G68" s="115">
        <v>1400</v>
      </c>
      <c r="H68" s="115">
        <v>1000</v>
      </c>
      <c r="I68" s="115">
        <v>485</v>
      </c>
      <c r="J68" s="116">
        <v>690</v>
      </c>
      <c r="K68" s="116">
        <v>81</v>
      </c>
      <c r="L68" s="94">
        <f t="shared" si="0"/>
        <v>771</v>
      </c>
      <c r="M68" s="95"/>
      <c r="N68" s="95"/>
    </row>
    <row r="69" spans="1:15" s="21" customFormat="1" ht="39" customHeight="1">
      <c r="A69" s="57">
        <v>62</v>
      </c>
      <c r="B69" s="58" t="s">
        <v>405</v>
      </c>
      <c r="C69" s="58"/>
      <c r="D69" s="63" t="s">
        <v>121</v>
      </c>
      <c r="E69" s="54" t="s">
        <v>403</v>
      </c>
      <c r="F69" s="57">
        <v>1</v>
      </c>
      <c r="G69" s="55"/>
      <c r="H69" s="55"/>
      <c r="I69" s="55"/>
      <c r="J69" s="55"/>
      <c r="K69" s="55"/>
      <c r="L69" s="94">
        <f t="shared" si="0"/>
        <v>0</v>
      </c>
      <c r="M69" s="46"/>
      <c r="N69" s="46"/>
      <c r="O69" s="10"/>
    </row>
    <row r="70" spans="1:15" s="23" customFormat="1" ht="39" customHeight="1">
      <c r="A70" s="57">
        <v>63</v>
      </c>
      <c r="B70" s="58" t="s">
        <v>423</v>
      </c>
      <c r="C70" s="43"/>
      <c r="D70" s="63"/>
      <c r="E70" s="54"/>
      <c r="F70" s="55"/>
      <c r="G70" s="55">
        <v>600</v>
      </c>
      <c r="H70" s="55">
        <v>73</v>
      </c>
      <c r="I70" s="55">
        <v>400</v>
      </c>
      <c r="J70" s="55">
        <v>5</v>
      </c>
      <c r="K70" s="55">
        <v>0</v>
      </c>
      <c r="L70" s="94">
        <f t="shared" si="0"/>
        <v>5</v>
      </c>
      <c r="M70" s="46"/>
      <c r="N70" s="46"/>
      <c r="O70" s="10"/>
    </row>
    <row r="71" spans="1:15" s="13" customFormat="1" ht="24" customHeight="1">
      <c r="A71" s="117"/>
      <c r="B71" s="90" t="s">
        <v>9</v>
      </c>
      <c r="C71" s="43"/>
      <c r="D71" s="50"/>
      <c r="E71" s="50"/>
      <c r="F71" s="50">
        <f t="shared" ref="F71:L71" si="1">SUM(F8:F70)</f>
        <v>361</v>
      </c>
      <c r="G71" s="50">
        <f t="shared" si="1"/>
        <v>597455</v>
      </c>
      <c r="H71" s="50">
        <f t="shared" si="1"/>
        <v>51198</v>
      </c>
      <c r="I71" s="50">
        <f t="shared" si="1"/>
        <v>866707</v>
      </c>
      <c r="J71" s="50">
        <f t="shared" si="1"/>
        <v>160118</v>
      </c>
      <c r="K71" s="50">
        <f t="shared" si="1"/>
        <v>71846</v>
      </c>
      <c r="L71" s="50">
        <f t="shared" si="1"/>
        <v>231964</v>
      </c>
      <c r="M71" s="118"/>
      <c r="N71" s="118"/>
    </row>
  </sheetData>
  <mergeCells count="5">
    <mergeCell ref="A1:L1"/>
    <mergeCell ref="J5:L5"/>
    <mergeCell ref="A2:L2"/>
    <mergeCell ref="G4:H4"/>
    <mergeCell ref="I4:L4"/>
  </mergeCells>
  <phoneticPr fontId="10" type="noConversion"/>
  <pageMargins left="0.27559055118110237" right="0.19685039370078741" top="0.31496062992125984" bottom="0.27559055118110237" header="0.31496062992125984" footer="0.31496062992125984"/>
  <pageSetup paperSize="9" scale="83" orientation="landscape" verticalDpi="200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SheetLayoutView="100" workbookViewId="0">
      <pane xSplit="1" ySplit="9" topLeftCell="B51" activePane="bottomRight" state="frozen"/>
      <selection activeCell="F7" sqref="F7"/>
      <selection pane="topRight" activeCell="F7" sqref="F7"/>
      <selection pane="bottomLeft" activeCell="F7" sqref="F7"/>
      <selection pane="bottomRight" activeCell="K53" sqref="K53"/>
    </sheetView>
  </sheetViews>
  <sheetFormatPr defaultRowHeight="15"/>
  <cols>
    <col min="1" max="1" width="6.42578125" style="135" customWidth="1"/>
    <col min="2" max="2" width="20.5703125" style="95" customWidth="1"/>
    <col min="3" max="3" width="9" style="95" customWidth="1"/>
    <col min="4" max="4" width="9.42578125" style="95" customWidth="1"/>
    <col min="5" max="5" width="8" style="95" customWidth="1"/>
    <col min="6" max="6" width="8.7109375" style="95" customWidth="1"/>
    <col min="7" max="7" width="7.5703125" style="95" customWidth="1"/>
    <col min="8" max="8" width="7.140625" style="95" customWidth="1"/>
    <col min="9" max="9" width="8.140625" style="95" customWidth="1"/>
    <col min="10" max="10" width="8" style="95" customWidth="1"/>
    <col min="11" max="11" width="9.140625" style="95"/>
    <col min="12" max="12" width="7.42578125" style="95" customWidth="1"/>
    <col min="13" max="13" width="8.28515625" style="95" customWidth="1"/>
    <col min="14" max="14" width="8.42578125" style="95" customWidth="1"/>
    <col min="15" max="15" width="12.7109375" style="95" customWidth="1"/>
    <col min="16" max="16384" width="9.140625" style="5"/>
  </cols>
  <sheetData>
    <row r="1" spans="1:15">
      <c r="A1" s="55"/>
      <c r="B1" s="259" t="s">
        <v>426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55"/>
      <c r="O1" s="55"/>
    </row>
    <row r="2" spans="1:15">
      <c r="A2" s="265" t="s">
        <v>202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>
      <c r="A3" s="259" t="s">
        <v>425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</row>
    <row r="4" spans="1:15">
      <c r="A4" s="50"/>
      <c r="B4" s="57"/>
      <c r="C4" s="57"/>
      <c r="D4" s="57"/>
      <c r="E4" s="57"/>
      <c r="F4" s="57"/>
      <c r="G4" s="57" t="s">
        <v>408</v>
      </c>
      <c r="H4" s="57"/>
      <c r="I4" s="57"/>
      <c r="J4" s="57"/>
      <c r="K4" s="57"/>
      <c r="L4" s="57"/>
      <c r="M4" s="57"/>
      <c r="N4" s="57"/>
      <c r="O4" s="57"/>
    </row>
    <row r="5" spans="1:15">
      <c r="A5" s="57"/>
      <c r="B5" s="122"/>
      <c r="C5" s="55"/>
      <c r="D5" s="57"/>
      <c r="E5" s="57"/>
      <c r="F5" s="93"/>
      <c r="G5" s="93"/>
      <c r="H5" s="93"/>
      <c r="I5" s="93"/>
      <c r="J5" s="93"/>
      <c r="K5" s="93"/>
      <c r="L5" s="55"/>
      <c r="M5" s="90" t="s">
        <v>203</v>
      </c>
      <c r="N5" s="55"/>
      <c r="O5" s="90"/>
    </row>
    <row r="6" spans="1:15" ht="68.25" customHeight="1">
      <c r="A6" s="52" t="s">
        <v>165</v>
      </c>
      <c r="B6" s="119" t="s">
        <v>166</v>
      </c>
      <c r="C6" s="52" t="s">
        <v>204</v>
      </c>
      <c r="D6" s="49" t="s">
        <v>205</v>
      </c>
      <c r="E6" s="49" t="s">
        <v>169</v>
      </c>
      <c r="F6" s="262" t="s">
        <v>206</v>
      </c>
      <c r="G6" s="262"/>
      <c r="H6" s="249" t="s">
        <v>207</v>
      </c>
      <c r="I6" s="249"/>
      <c r="J6" s="249"/>
      <c r="K6" s="262" t="s">
        <v>208</v>
      </c>
      <c r="L6" s="262"/>
      <c r="M6" s="262" t="s">
        <v>209</v>
      </c>
      <c r="N6" s="263" t="s">
        <v>209</v>
      </c>
      <c r="O6" s="52" t="s">
        <v>421</v>
      </c>
    </row>
    <row r="7" spans="1:15" ht="36">
      <c r="A7" s="52"/>
      <c r="B7" s="119"/>
      <c r="C7" s="49"/>
      <c r="D7" s="49"/>
      <c r="E7" s="49"/>
      <c r="F7" s="52" t="s">
        <v>210</v>
      </c>
      <c r="G7" s="52" t="s">
        <v>211</v>
      </c>
      <c r="H7" s="249" t="s">
        <v>210</v>
      </c>
      <c r="I7" s="249"/>
      <c r="J7" s="52" t="s">
        <v>212</v>
      </c>
      <c r="K7" s="52" t="s">
        <v>213</v>
      </c>
      <c r="L7" s="52" t="s">
        <v>214</v>
      </c>
      <c r="M7" s="52" t="s">
        <v>213</v>
      </c>
      <c r="N7" s="52" t="s">
        <v>214</v>
      </c>
      <c r="O7" s="52"/>
    </row>
    <row r="8" spans="1:15">
      <c r="A8" s="49"/>
      <c r="B8" s="119"/>
      <c r="C8" s="120" t="s">
        <v>178</v>
      </c>
      <c r="D8" s="49"/>
      <c r="E8" s="49"/>
      <c r="F8" s="50"/>
      <c r="G8" s="50"/>
      <c r="H8" s="50" t="s">
        <v>215</v>
      </c>
      <c r="I8" s="50" t="s">
        <v>216</v>
      </c>
      <c r="J8" s="50"/>
      <c r="K8" s="50"/>
      <c r="L8" s="50"/>
      <c r="M8" s="50"/>
      <c r="N8" s="50"/>
      <c r="O8" s="93"/>
    </row>
    <row r="9" spans="1:15" ht="24">
      <c r="A9" s="120" t="s">
        <v>176</v>
      </c>
      <c r="B9" s="121" t="s">
        <v>177</v>
      </c>
      <c r="C9" s="55"/>
      <c r="D9" s="120" t="s">
        <v>217</v>
      </c>
      <c r="E9" s="120" t="s">
        <v>179</v>
      </c>
      <c r="F9" s="120" t="s">
        <v>180</v>
      </c>
      <c r="G9" s="120" t="s">
        <v>181</v>
      </c>
      <c r="H9" s="120" t="s">
        <v>182</v>
      </c>
      <c r="I9" s="120" t="s">
        <v>183</v>
      </c>
      <c r="J9" s="120" t="s">
        <v>184</v>
      </c>
      <c r="K9" s="120" t="s">
        <v>185</v>
      </c>
      <c r="L9" s="120" t="s">
        <v>186</v>
      </c>
      <c r="M9" s="120" t="s">
        <v>187</v>
      </c>
      <c r="N9" s="120" t="s">
        <v>188</v>
      </c>
      <c r="O9" s="120" t="s">
        <v>218</v>
      </c>
    </row>
    <row r="10" spans="1:15" ht="39" customHeight="1">
      <c r="A10" s="54">
        <v>1</v>
      </c>
      <c r="B10" s="63" t="s">
        <v>219</v>
      </c>
      <c r="C10" s="55" t="s">
        <v>17</v>
      </c>
      <c r="D10" s="54" t="s">
        <v>133</v>
      </c>
      <c r="E10" s="57" t="s">
        <v>220</v>
      </c>
      <c r="F10" s="55">
        <v>17.68</v>
      </c>
      <c r="G10" s="55">
        <v>0</v>
      </c>
      <c r="H10" s="55">
        <v>6</v>
      </c>
      <c r="I10" s="55">
        <v>2.62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f>H10+I10+J10+M10+N10</f>
        <v>8.620000000000001</v>
      </c>
    </row>
    <row r="11" spans="1:15" ht="39" customHeight="1">
      <c r="A11" s="54">
        <v>2</v>
      </c>
      <c r="B11" s="63" t="s">
        <v>18</v>
      </c>
      <c r="C11" s="55" t="s">
        <v>17</v>
      </c>
      <c r="D11" s="54" t="s">
        <v>6</v>
      </c>
      <c r="E11" s="57" t="s">
        <v>221</v>
      </c>
      <c r="F11" s="55">
        <v>929.99</v>
      </c>
      <c r="G11" s="55">
        <v>616.28</v>
      </c>
      <c r="H11" s="55">
        <v>75</v>
      </c>
      <c r="I11" s="55">
        <v>728.03</v>
      </c>
      <c r="J11" s="55">
        <v>406.15</v>
      </c>
      <c r="K11" s="55">
        <v>166</v>
      </c>
      <c r="L11" s="55">
        <v>41.54</v>
      </c>
      <c r="M11" s="55">
        <v>253.89</v>
      </c>
      <c r="N11" s="55">
        <v>25.89</v>
      </c>
      <c r="O11" s="55">
        <f t="shared" ref="O11:O72" si="0">H11+I11+J11+M11+N11</f>
        <v>1488.9599999999998</v>
      </c>
    </row>
    <row r="12" spans="1:15" ht="39" customHeight="1">
      <c r="A12" s="54">
        <v>3</v>
      </c>
      <c r="B12" s="63" t="s">
        <v>308</v>
      </c>
      <c r="C12" s="55" t="s">
        <v>21</v>
      </c>
      <c r="D12" s="54" t="s">
        <v>90</v>
      </c>
      <c r="E12" s="57">
        <v>181.08</v>
      </c>
      <c r="F12" s="55">
        <v>40</v>
      </c>
      <c r="G12" s="55">
        <v>1741</v>
      </c>
      <c r="H12" s="55">
        <v>4.62</v>
      </c>
      <c r="I12" s="55">
        <v>31.58</v>
      </c>
      <c r="J12" s="55">
        <v>1947.98</v>
      </c>
      <c r="K12" s="55">
        <v>38.5</v>
      </c>
      <c r="L12" s="55">
        <v>0</v>
      </c>
      <c r="M12" s="55">
        <v>0</v>
      </c>
      <c r="N12" s="55">
        <v>0</v>
      </c>
      <c r="O12" s="55">
        <f t="shared" si="0"/>
        <v>1984.18</v>
      </c>
    </row>
    <row r="13" spans="1:15" ht="39" customHeight="1">
      <c r="A13" s="54">
        <v>4</v>
      </c>
      <c r="B13" s="63" t="s">
        <v>22</v>
      </c>
      <c r="C13" s="55" t="s">
        <v>24</v>
      </c>
      <c r="D13" s="54" t="s">
        <v>6</v>
      </c>
      <c r="E13" s="57" t="s">
        <v>222</v>
      </c>
      <c r="F13" s="55">
        <v>277</v>
      </c>
      <c r="G13" s="55">
        <v>0</v>
      </c>
      <c r="H13" s="55">
        <v>2.1</v>
      </c>
      <c r="I13" s="55">
        <v>0.14000000000000001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f t="shared" si="0"/>
        <v>2.2400000000000002</v>
      </c>
    </row>
    <row r="14" spans="1:15" ht="39" customHeight="1">
      <c r="A14" s="54">
        <v>5</v>
      </c>
      <c r="B14" s="63" t="s">
        <v>25</v>
      </c>
      <c r="C14" s="55" t="s">
        <v>26</v>
      </c>
      <c r="D14" s="54" t="s">
        <v>6</v>
      </c>
      <c r="E14" s="57" t="s">
        <v>223</v>
      </c>
      <c r="F14" s="55">
        <v>258.14999999999998</v>
      </c>
      <c r="G14" s="55">
        <v>0</v>
      </c>
      <c r="H14" s="55">
        <v>10.029999999999999</v>
      </c>
      <c r="I14" s="55">
        <v>1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f t="shared" si="0"/>
        <v>11.03</v>
      </c>
    </row>
    <row r="15" spans="1:15" ht="39" customHeight="1">
      <c r="A15" s="54">
        <v>6</v>
      </c>
      <c r="B15" s="63" t="s">
        <v>27</v>
      </c>
      <c r="C15" s="55" t="s">
        <v>29</v>
      </c>
      <c r="D15" s="54" t="s">
        <v>6</v>
      </c>
      <c r="E15" s="57">
        <v>28.33</v>
      </c>
      <c r="F15" s="55">
        <v>246.9</v>
      </c>
      <c r="G15" s="55">
        <v>0</v>
      </c>
      <c r="H15" s="55">
        <v>3.77</v>
      </c>
      <c r="I15" s="55">
        <v>37.08</v>
      </c>
      <c r="J15" s="55">
        <v>68.67</v>
      </c>
      <c r="K15" s="55">
        <v>0</v>
      </c>
      <c r="L15" s="55">
        <v>0</v>
      </c>
      <c r="M15" s="55">
        <v>0</v>
      </c>
      <c r="N15" s="55">
        <v>0</v>
      </c>
      <c r="O15" s="55">
        <f t="shared" si="0"/>
        <v>109.52000000000001</v>
      </c>
    </row>
    <row r="16" spans="1:15" ht="39" customHeight="1">
      <c r="A16" s="54">
        <v>7</v>
      </c>
      <c r="B16" s="63" t="s">
        <v>30</v>
      </c>
      <c r="C16" s="55" t="s">
        <v>31</v>
      </c>
      <c r="D16" s="54" t="s">
        <v>6</v>
      </c>
      <c r="E16" s="57">
        <v>68.959999999999994</v>
      </c>
      <c r="F16" s="55">
        <v>1033.8</v>
      </c>
      <c r="G16" s="55">
        <v>0.1</v>
      </c>
      <c r="H16" s="55">
        <v>47.8</v>
      </c>
      <c r="I16" s="55">
        <v>39.729999999999997</v>
      </c>
      <c r="J16" s="55">
        <v>0.04</v>
      </c>
      <c r="K16" s="55">
        <v>0</v>
      </c>
      <c r="L16" s="55">
        <v>0</v>
      </c>
      <c r="M16" s="55">
        <v>0</v>
      </c>
      <c r="N16" s="55">
        <v>0</v>
      </c>
      <c r="O16" s="55">
        <f t="shared" si="0"/>
        <v>87.570000000000007</v>
      </c>
    </row>
    <row r="17" spans="1:15" ht="39" customHeight="1">
      <c r="A17" s="54">
        <v>8</v>
      </c>
      <c r="B17" s="63" t="s">
        <v>32</v>
      </c>
      <c r="C17" s="55" t="s">
        <v>34</v>
      </c>
      <c r="D17" s="54" t="s">
        <v>33</v>
      </c>
      <c r="E17" s="57" t="s">
        <v>224</v>
      </c>
      <c r="F17" s="55">
        <v>150</v>
      </c>
      <c r="G17" s="55">
        <v>39.78</v>
      </c>
      <c r="H17" s="55">
        <v>23.75</v>
      </c>
      <c r="I17" s="55">
        <v>75.875</v>
      </c>
      <c r="J17" s="55">
        <v>7.96</v>
      </c>
      <c r="K17" s="55">
        <v>0</v>
      </c>
      <c r="L17" s="55">
        <v>0</v>
      </c>
      <c r="M17" s="55">
        <v>0</v>
      </c>
      <c r="N17" s="55">
        <v>0</v>
      </c>
      <c r="O17" s="55">
        <f t="shared" si="0"/>
        <v>107.58499999999999</v>
      </c>
    </row>
    <row r="18" spans="1:15" ht="39" customHeight="1">
      <c r="A18" s="54">
        <v>9</v>
      </c>
      <c r="B18" s="63" t="s">
        <v>35</v>
      </c>
      <c r="C18" s="55" t="s">
        <v>17</v>
      </c>
      <c r="D18" s="54" t="s">
        <v>37</v>
      </c>
      <c r="E18" s="57">
        <v>20</v>
      </c>
      <c r="F18" s="57"/>
      <c r="G18" s="57"/>
      <c r="H18" s="57"/>
      <c r="I18" s="57">
        <v>55</v>
      </c>
      <c r="J18" s="57"/>
      <c r="K18" s="57"/>
      <c r="L18" s="123">
        <v>2.6100000000000002E-2</v>
      </c>
      <c r="M18" s="57"/>
      <c r="N18" s="123">
        <v>43.004100000000001</v>
      </c>
      <c r="O18" s="55">
        <f t="shared" si="0"/>
        <v>98.004099999999994</v>
      </c>
    </row>
    <row r="19" spans="1:15" ht="39" customHeight="1">
      <c r="A19" s="54">
        <v>10</v>
      </c>
      <c r="B19" s="63" t="s">
        <v>38</v>
      </c>
      <c r="C19" s="55" t="s">
        <v>40</v>
      </c>
      <c r="D19" s="54" t="s">
        <v>39</v>
      </c>
      <c r="E19" s="57">
        <v>1074.54</v>
      </c>
      <c r="F19" s="55">
        <v>0</v>
      </c>
      <c r="G19" s="55">
        <v>1018.9</v>
      </c>
      <c r="H19" s="55">
        <v>0</v>
      </c>
      <c r="I19" s="55">
        <v>0</v>
      </c>
      <c r="J19" s="55">
        <v>556.66</v>
      </c>
      <c r="K19" s="55">
        <v>0</v>
      </c>
      <c r="L19" s="55">
        <v>13.1</v>
      </c>
      <c r="M19" s="55">
        <v>0</v>
      </c>
      <c r="N19" s="55">
        <v>4.1399999999999997</v>
      </c>
      <c r="O19" s="55">
        <f t="shared" si="0"/>
        <v>560.79999999999995</v>
      </c>
    </row>
    <row r="20" spans="1:15" ht="39" customHeight="1">
      <c r="A20" s="54">
        <v>11</v>
      </c>
      <c r="B20" s="63" t="s">
        <v>41</v>
      </c>
      <c r="C20" s="55" t="s">
        <v>43</v>
      </c>
      <c r="D20" s="54" t="s">
        <v>6</v>
      </c>
      <c r="E20" s="57" t="s">
        <v>190</v>
      </c>
      <c r="F20" s="55">
        <v>338</v>
      </c>
      <c r="G20" s="55">
        <v>836</v>
      </c>
      <c r="H20" s="55">
        <v>0</v>
      </c>
      <c r="I20" s="55">
        <v>389.55</v>
      </c>
      <c r="J20" s="55">
        <v>381.07</v>
      </c>
      <c r="K20" s="55">
        <v>0</v>
      </c>
      <c r="L20" s="55">
        <v>0</v>
      </c>
      <c r="M20" s="55">
        <v>0</v>
      </c>
      <c r="N20" s="55">
        <v>0</v>
      </c>
      <c r="O20" s="55">
        <f t="shared" si="0"/>
        <v>770.62</v>
      </c>
    </row>
    <row r="21" spans="1:15" ht="39" customHeight="1">
      <c r="A21" s="54">
        <v>12</v>
      </c>
      <c r="B21" s="63" t="s">
        <v>44</v>
      </c>
      <c r="C21" s="55" t="s">
        <v>45</v>
      </c>
      <c r="D21" s="54" t="s">
        <v>6</v>
      </c>
      <c r="E21" s="57" t="s">
        <v>225</v>
      </c>
      <c r="F21" s="55">
        <v>762</v>
      </c>
      <c r="G21" s="55">
        <v>837.45</v>
      </c>
      <c r="H21" s="55">
        <v>79</v>
      </c>
      <c r="I21" s="55">
        <v>548.87</v>
      </c>
      <c r="J21" s="55">
        <v>804.38</v>
      </c>
      <c r="K21" s="55">
        <v>100</v>
      </c>
      <c r="L21" s="55">
        <v>173.57</v>
      </c>
      <c r="M21" s="55">
        <v>159.91</v>
      </c>
      <c r="N21" s="55">
        <v>36.119999999999997</v>
      </c>
      <c r="O21" s="55">
        <f t="shared" si="0"/>
        <v>1628.28</v>
      </c>
    </row>
    <row r="22" spans="1:15" ht="39" customHeight="1">
      <c r="A22" s="54">
        <v>13</v>
      </c>
      <c r="B22" s="63" t="s">
        <v>48</v>
      </c>
      <c r="C22" s="55" t="s">
        <v>47</v>
      </c>
      <c r="D22" s="54" t="s">
        <v>6</v>
      </c>
      <c r="E22" s="57">
        <v>60.7</v>
      </c>
      <c r="F22" s="55">
        <v>500</v>
      </c>
      <c r="G22" s="55">
        <v>5.6</v>
      </c>
      <c r="H22" s="55">
        <v>30</v>
      </c>
      <c r="I22" s="55">
        <v>210</v>
      </c>
      <c r="J22" s="55">
        <v>5.58</v>
      </c>
      <c r="K22" s="55">
        <v>235</v>
      </c>
      <c r="L22" s="55">
        <v>0</v>
      </c>
      <c r="M22" s="55">
        <v>235</v>
      </c>
      <c r="N22" s="55">
        <v>0</v>
      </c>
      <c r="O22" s="55">
        <f t="shared" si="0"/>
        <v>480.58000000000004</v>
      </c>
    </row>
    <row r="23" spans="1:15" ht="39" customHeight="1">
      <c r="A23" s="54">
        <v>14</v>
      </c>
      <c r="B23" s="63" t="s">
        <v>389</v>
      </c>
      <c r="C23" s="55" t="s">
        <v>50</v>
      </c>
      <c r="D23" s="54" t="s">
        <v>6</v>
      </c>
      <c r="E23" s="57" t="s">
        <v>192</v>
      </c>
      <c r="F23" s="55">
        <v>776.83</v>
      </c>
      <c r="G23" s="55">
        <v>747.65</v>
      </c>
      <c r="H23" s="55">
        <v>0</v>
      </c>
      <c r="I23" s="55">
        <v>272.02</v>
      </c>
      <c r="J23" s="55">
        <v>359.91</v>
      </c>
      <c r="K23" s="55">
        <v>174</v>
      </c>
      <c r="L23" s="55">
        <v>0</v>
      </c>
      <c r="M23" s="55">
        <v>444.72</v>
      </c>
      <c r="N23" s="55">
        <v>0.03</v>
      </c>
      <c r="O23" s="55">
        <f t="shared" si="0"/>
        <v>1076.68</v>
      </c>
    </row>
    <row r="24" spans="1:15" ht="39" customHeight="1">
      <c r="A24" s="54">
        <v>15</v>
      </c>
      <c r="B24" s="63" t="s">
        <v>51</v>
      </c>
      <c r="C24" s="55" t="s">
        <v>53</v>
      </c>
      <c r="D24" s="54" t="s">
        <v>6</v>
      </c>
      <c r="E24" s="57">
        <v>15.96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f t="shared" si="0"/>
        <v>0</v>
      </c>
    </row>
    <row r="25" spans="1:15" ht="39" customHeight="1">
      <c r="A25" s="54">
        <v>16</v>
      </c>
      <c r="B25" s="63" t="s">
        <v>54</v>
      </c>
      <c r="C25" s="55" t="s">
        <v>21</v>
      </c>
      <c r="D25" s="54" t="s">
        <v>6</v>
      </c>
      <c r="E25" s="57">
        <v>75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f t="shared" si="0"/>
        <v>0</v>
      </c>
    </row>
    <row r="26" spans="1:15" ht="39" customHeight="1">
      <c r="A26" s="54">
        <v>17</v>
      </c>
      <c r="B26" s="63" t="s">
        <v>56</v>
      </c>
      <c r="C26" s="55" t="s">
        <v>21</v>
      </c>
      <c r="D26" s="54" t="s">
        <v>6</v>
      </c>
      <c r="E26" s="57">
        <v>14.15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f t="shared" si="0"/>
        <v>0</v>
      </c>
    </row>
    <row r="27" spans="1:15" ht="39" customHeight="1">
      <c r="A27" s="54">
        <v>18</v>
      </c>
      <c r="B27" s="63" t="s">
        <v>58</v>
      </c>
      <c r="C27" s="55" t="s">
        <v>60</v>
      </c>
      <c r="D27" s="54" t="s">
        <v>6</v>
      </c>
      <c r="E27" s="57" t="s">
        <v>226</v>
      </c>
      <c r="F27" s="55">
        <v>2500</v>
      </c>
      <c r="G27" s="55">
        <v>17.03</v>
      </c>
      <c r="H27" s="55">
        <v>10.1</v>
      </c>
      <c r="I27" s="55">
        <v>19.59</v>
      </c>
      <c r="J27" s="55">
        <v>1.7</v>
      </c>
      <c r="K27" s="55">
        <v>0</v>
      </c>
      <c r="L27" s="55">
        <v>3</v>
      </c>
      <c r="M27" s="55">
        <v>0</v>
      </c>
      <c r="N27" s="55">
        <v>1.43</v>
      </c>
      <c r="O27" s="55">
        <f t="shared" si="0"/>
        <v>32.82</v>
      </c>
    </row>
    <row r="28" spans="1:15" ht="39" customHeight="1">
      <c r="A28" s="54">
        <v>19</v>
      </c>
      <c r="B28" s="63" t="s">
        <v>61</v>
      </c>
      <c r="C28" s="55" t="s">
        <v>63</v>
      </c>
      <c r="D28" s="54" t="s">
        <v>6</v>
      </c>
      <c r="E28" s="57" t="s">
        <v>223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f t="shared" si="0"/>
        <v>0</v>
      </c>
    </row>
    <row r="29" spans="1:15" ht="39" customHeight="1">
      <c r="A29" s="54">
        <v>20</v>
      </c>
      <c r="B29" s="63" t="s">
        <v>64</v>
      </c>
      <c r="C29" s="55" t="s">
        <v>65</v>
      </c>
      <c r="D29" s="54" t="s">
        <v>6</v>
      </c>
      <c r="E29" s="57">
        <v>56</v>
      </c>
      <c r="F29" s="55">
        <v>500.57</v>
      </c>
      <c r="G29" s="55">
        <v>0</v>
      </c>
      <c r="H29" s="55">
        <v>50</v>
      </c>
      <c r="I29" s="55">
        <v>0</v>
      </c>
      <c r="J29" s="55">
        <v>0</v>
      </c>
      <c r="K29" s="55">
        <v>175</v>
      </c>
      <c r="L29" s="55">
        <v>0</v>
      </c>
      <c r="M29" s="55">
        <v>0</v>
      </c>
      <c r="N29" s="55">
        <v>0</v>
      </c>
      <c r="O29" s="55">
        <f t="shared" si="0"/>
        <v>50</v>
      </c>
    </row>
    <row r="30" spans="1:15" ht="39" customHeight="1">
      <c r="A30" s="54">
        <v>21</v>
      </c>
      <c r="B30" s="63" t="s">
        <v>321</v>
      </c>
      <c r="C30" s="55" t="s">
        <v>193</v>
      </c>
      <c r="D30" s="54" t="s">
        <v>6</v>
      </c>
      <c r="E30" s="57">
        <v>12</v>
      </c>
      <c r="F30" s="55">
        <v>200</v>
      </c>
      <c r="G30" s="55">
        <v>0.01</v>
      </c>
      <c r="H30" s="55">
        <v>30</v>
      </c>
      <c r="I30" s="55">
        <v>204.16</v>
      </c>
      <c r="J30" s="55">
        <v>59.18</v>
      </c>
      <c r="K30" s="55">
        <v>0</v>
      </c>
      <c r="L30" s="55">
        <v>0.01</v>
      </c>
      <c r="M30" s="55">
        <v>0</v>
      </c>
      <c r="N30" s="55">
        <v>0.01</v>
      </c>
      <c r="O30" s="55">
        <f t="shared" si="0"/>
        <v>293.34999999999997</v>
      </c>
    </row>
    <row r="31" spans="1:15" ht="39" customHeight="1">
      <c r="A31" s="54">
        <v>22</v>
      </c>
      <c r="B31" s="63" t="s">
        <v>322</v>
      </c>
      <c r="C31" s="55" t="s">
        <v>69</v>
      </c>
      <c r="D31" s="54" t="s">
        <v>6</v>
      </c>
      <c r="E31" s="57" t="s">
        <v>227</v>
      </c>
      <c r="F31" s="55">
        <v>100</v>
      </c>
      <c r="G31" s="55">
        <v>0</v>
      </c>
      <c r="H31" s="55">
        <v>1</v>
      </c>
      <c r="I31" s="55">
        <v>22.82</v>
      </c>
      <c r="J31" s="55">
        <v>6.96</v>
      </c>
      <c r="K31" s="55">
        <v>0</v>
      </c>
      <c r="L31" s="55">
        <v>0</v>
      </c>
      <c r="M31" s="55">
        <v>0</v>
      </c>
      <c r="N31" s="55">
        <v>0</v>
      </c>
      <c r="O31" s="55">
        <f t="shared" si="0"/>
        <v>30.78</v>
      </c>
    </row>
    <row r="32" spans="1:15" ht="39" customHeight="1">
      <c r="A32" s="54">
        <v>23</v>
      </c>
      <c r="B32" s="63" t="s">
        <v>70</v>
      </c>
      <c r="C32" s="55" t="s">
        <v>31</v>
      </c>
      <c r="D32" s="54" t="s">
        <v>6</v>
      </c>
      <c r="E32" s="57">
        <v>28.895</v>
      </c>
      <c r="F32" s="55">
        <v>1877.3</v>
      </c>
      <c r="G32" s="55">
        <v>78.290000000000006</v>
      </c>
      <c r="H32" s="55">
        <v>71.94</v>
      </c>
      <c r="I32" s="55">
        <v>149.9</v>
      </c>
      <c r="J32" s="55">
        <v>65.150000000000006</v>
      </c>
      <c r="K32" s="55">
        <v>0</v>
      </c>
      <c r="L32" s="55">
        <v>0</v>
      </c>
      <c r="M32" s="55">
        <v>0</v>
      </c>
      <c r="N32" s="55">
        <v>0</v>
      </c>
      <c r="O32" s="55">
        <f t="shared" si="0"/>
        <v>286.99</v>
      </c>
    </row>
    <row r="33" spans="1:15" ht="39" customHeight="1">
      <c r="A33" s="54">
        <v>24</v>
      </c>
      <c r="B33" s="63" t="s">
        <v>72</v>
      </c>
      <c r="C33" s="55" t="s">
        <v>73</v>
      </c>
      <c r="D33" s="54" t="s">
        <v>6</v>
      </c>
      <c r="E33" s="57">
        <v>16.29</v>
      </c>
      <c r="F33" s="55">
        <v>634.1</v>
      </c>
      <c r="G33" s="55">
        <v>533.53</v>
      </c>
      <c r="H33" s="55">
        <v>2.88</v>
      </c>
      <c r="I33" s="55">
        <v>858.13</v>
      </c>
      <c r="J33" s="55">
        <v>761.22</v>
      </c>
      <c r="K33" s="55">
        <v>0</v>
      </c>
      <c r="L33" s="55">
        <v>9.8699999999999992</v>
      </c>
      <c r="M33" s="55">
        <v>0</v>
      </c>
      <c r="N33" s="55">
        <v>4.74</v>
      </c>
      <c r="O33" s="55">
        <f t="shared" si="0"/>
        <v>1626.97</v>
      </c>
    </row>
    <row r="34" spans="1:15" ht="39" customHeight="1">
      <c r="A34" s="54">
        <v>25</v>
      </c>
      <c r="B34" s="63" t="s">
        <v>74</v>
      </c>
      <c r="C34" s="55" t="s">
        <v>29</v>
      </c>
      <c r="D34" s="54" t="s">
        <v>6</v>
      </c>
      <c r="E34" s="57">
        <v>14.5</v>
      </c>
      <c r="F34" s="55">
        <v>1050</v>
      </c>
      <c r="G34" s="55">
        <v>272.79000000000002</v>
      </c>
      <c r="H34" s="55">
        <v>18</v>
      </c>
      <c r="I34" s="55">
        <v>256.2</v>
      </c>
      <c r="J34" s="55">
        <v>67.38</v>
      </c>
      <c r="K34" s="55">
        <v>234</v>
      </c>
      <c r="L34" s="55">
        <v>3</v>
      </c>
      <c r="M34" s="55">
        <v>0</v>
      </c>
      <c r="N34" s="55">
        <v>2.88</v>
      </c>
      <c r="O34" s="55">
        <f t="shared" si="0"/>
        <v>344.46</v>
      </c>
    </row>
    <row r="35" spans="1:15" ht="39" customHeight="1">
      <c r="A35" s="54">
        <v>26</v>
      </c>
      <c r="B35" s="63" t="s">
        <v>76</v>
      </c>
      <c r="C35" s="55" t="s">
        <v>78</v>
      </c>
      <c r="D35" s="54" t="s">
        <v>6</v>
      </c>
      <c r="E35" s="57">
        <v>40.880000000000003</v>
      </c>
      <c r="F35" s="55">
        <v>784</v>
      </c>
      <c r="G35" s="55">
        <v>0</v>
      </c>
      <c r="H35" s="55">
        <v>40</v>
      </c>
      <c r="I35" s="55">
        <v>750.31</v>
      </c>
      <c r="J35" s="55">
        <v>0.11</v>
      </c>
      <c r="K35" s="55">
        <v>0</v>
      </c>
      <c r="L35" s="55">
        <v>0</v>
      </c>
      <c r="M35" s="55">
        <v>0</v>
      </c>
      <c r="N35" s="55">
        <v>0</v>
      </c>
      <c r="O35" s="55">
        <f t="shared" si="0"/>
        <v>790.42</v>
      </c>
    </row>
    <row r="36" spans="1:15" s="15" customFormat="1" ht="39" customHeight="1">
      <c r="A36" s="54">
        <v>27</v>
      </c>
      <c r="B36" s="63" t="s">
        <v>79</v>
      </c>
      <c r="C36" s="55" t="s">
        <v>80</v>
      </c>
      <c r="D36" s="54" t="s">
        <v>6</v>
      </c>
      <c r="E36" s="124">
        <v>48.83</v>
      </c>
      <c r="F36" s="125">
        <v>129</v>
      </c>
      <c r="G36" s="125">
        <v>148</v>
      </c>
      <c r="H36" s="125">
        <v>13.96</v>
      </c>
      <c r="I36" s="125">
        <v>2943.1</v>
      </c>
      <c r="J36" s="124">
        <v>375.95</v>
      </c>
      <c r="K36" s="124">
        <v>0</v>
      </c>
      <c r="L36" s="124">
        <v>0</v>
      </c>
      <c r="M36" s="124">
        <v>0</v>
      </c>
      <c r="N36" s="124">
        <v>0</v>
      </c>
      <c r="O36" s="55">
        <f t="shared" si="0"/>
        <v>3333.0099999999998</v>
      </c>
    </row>
    <row r="37" spans="1:15" ht="39" customHeight="1">
      <c r="A37" s="54">
        <v>28</v>
      </c>
      <c r="B37" s="63" t="s">
        <v>81</v>
      </c>
      <c r="C37" s="55" t="s">
        <v>47</v>
      </c>
      <c r="D37" s="54" t="s">
        <v>6</v>
      </c>
      <c r="E37" s="57">
        <v>11.77</v>
      </c>
      <c r="F37" s="55">
        <v>515</v>
      </c>
      <c r="G37" s="55">
        <v>28.53</v>
      </c>
      <c r="H37" s="55">
        <v>129.54</v>
      </c>
      <c r="I37" s="55">
        <v>55.65</v>
      </c>
      <c r="J37" s="55">
        <v>16.37</v>
      </c>
      <c r="K37" s="55">
        <v>0</v>
      </c>
      <c r="L37" s="55">
        <v>0</v>
      </c>
      <c r="M37" s="55">
        <v>0</v>
      </c>
      <c r="N37" s="55">
        <v>0</v>
      </c>
      <c r="O37" s="55">
        <f t="shared" si="0"/>
        <v>201.56</v>
      </c>
    </row>
    <row r="38" spans="1:15" ht="39" customHeight="1">
      <c r="A38" s="54">
        <v>29</v>
      </c>
      <c r="B38" s="63" t="s">
        <v>82</v>
      </c>
      <c r="C38" s="55" t="s">
        <v>29</v>
      </c>
      <c r="D38" s="54" t="s">
        <v>6</v>
      </c>
      <c r="E38" s="57" t="s">
        <v>228</v>
      </c>
      <c r="F38" s="55">
        <v>1235.24</v>
      </c>
      <c r="G38" s="55">
        <v>840.62</v>
      </c>
      <c r="H38" s="55">
        <v>100</v>
      </c>
      <c r="I38" s="55">
        <v>1070.6300000000001</v>
      </c>
      <c r="J38" s="55">
        <v>775.47</v>
      </c>
      <c r="K38" s="55">
        <v>160</v>
      </c>
      <c r="L38" s="55">
        <v>10.92</v>
      </c>
      <c r="M38" s="55">
        <v>0</v>
      </c>
      <c r="N38" s="55">
        <v>170.92</v>
      </c>
      <c r="O38" s="55">
        <f t="shared" si="0"/>
        <v>2117.02</v>
      </c>
    </row>
    <row r="39" spans="1:15" ht="39" customHeight="1">
      <c r="A39" s="54">
        <v>30</v>
      </c>
      <c r="B39" s="63" t="s">
        <v>84</v>
      </c>
      <c r="C39" s="55" t="s">
        <v>85</v>
      </c>
      <c r="D39" s="54" t="s">
        <v>6</v>
      </c>
      <c r="E39" s="57">
        <v>60.7</v>
      </c>
      <c r="F39" s="55">
        <v>960</v>
      </c>
      <c r="G39" s="55">
        <v>0</v>
      </c>
      <c r="H39" s="55">
        <v>51.72</v>
      </c>
      <c r="I39" s="55">
        <v>0</v>
      </c>
      <c r="J39" s="55">
        <v>0</v>
      </c>
      <c r="K39" s="55">
        <v>100</v>
      </c>
      <c r="L39" s="55">
        <v>0</v>
      </c>
      <c r="M39" s="55">
        <v>0</v>
      </c>
      <c r="N39" s="55">
        <v>0</v>
      </c>
      <c r="O39" s="55">
        <f t="shared" si="0"/>
        <v>51.72</v>
      </c>
    </row>
    <row r="40" spans="1:15" ht="39" customHeight="1">
      <c r="A40" s="54">
        <v>31</v>
      </c>
      <c r="B40" s="63" t="s">
        <v>194</v>
      </c>
      <c r="C40" s="55" t="s">
        <v>229</v>
      </c>
      <c r="D40" s="54" t="s">
        <v>6</v>
      </c>
      <c r="E40" s="57">
        <v>60.93</v>
      </c>
      <c r="F40" s="55">
        <v>1100</v>
      </c>
      <c r="G40" s="55">
        <v>562.58000000000004</v>
      </c>
      <c r="H40" s="55">
        <v>57.72</v>
      </c>
      <c r="I40" s="55">
        <v>859.58</v>
      </c>
      <c r="J40" s="55">
        <v>380.32</v>
      </c>
      <c r="K40" s="55">
        <v>0</v>
      </c>
      <c r="L40" s="55">
        <v>0</v>
      </c>
      <c r="M40" s="55">
        <v>0</v>
      </c>
      <c r="N40" s="55">
        <v>0</v>
      </c>
      <c r="O40" s="55">
        <f t="shared" si="0"/>
        <v>1297.6200000000001</v>
      </c>
    </row>
    <row r="41" spans="1:15" ht="39" customHeight="1">
      <c r="A41" s="54">
        <v>32</v>
      </c>
      <c r="B41" s="63" t="s">
        <v>88</v>
      </c>
      <c r="C41" s="54" t="s">
        <v>91</v>
      </c>
      <c r="D41" s="54" t="s">
        <v>90</v>
      </c>
      <c r="E41" s="55">
        <v>132.643</v>
      </c>
      <c r="F41" s="55">
        <v>0</v>
      </c>
      <c r="G41" s="55">
        <v>0</v>
      </c>
      <c r="H41" s="55">
        <v>0</v>
      </c>
      <c r="I41" s="55">
        <f>57.47+26.98</f>
        <v>84.45</v>
      </c>
      <c r="J41" s="55">
        <f>922.84+41.79</f>
        <v>964.63</v>
      </c>
      <c r="K41" s="55">
        <v>0</v>
      </c>
      <c r="L41" s="55">
        <v>0</v>
      </c>
      <c r="M41" s="55">
        <v>0</v>
      </c>
      <c r="N41" s="55">
        <v>0</v>
      </c>
      <c r="O41" s="55">
        <f t="shared" si="0"/>
        <v>1049.08</v>
      </c>
    </row>
    <row r="42" spans="1:15" ht="39" customHeight="1">
      <c r="A42" s="54">
        <v>33</v>
      </c>
      <c r="B42" s="63" t="s">
        <v>92</v>
      </c>
      <c r="C42" s="54" t="s">
        <v>95</v>
      </c>
      <c r="D42" s="54" t="s">
        <v>94</v>
      </c>
      <c r="E42" s="54">
        <v>126.9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59.82</v>
      </c>
      <c r="N42" s="55">
        <v>475.63</v>
      </c>
      <c r="O42" s="55">
        <f t="shared" si="0"/>
        <v>535.45000000000005</v>
      </c>
    </row>
    <row r="43" spans="1:15" ht="39" customHeight="1">
      <c r="A43" s="54">
        <v>34</v>
      </c>
      <c r="B43" s="63" t="s">
        <v>96</v>
      </c>
      <c r="C43" s="54" t="s">
        <v>99</v>
      </c>
      <c r="D43" s="54" t="s">
        <v>98</v>
      </c>
      <c r="E43" s="54">
        <v>109.81</v>
      </c>
      <c r="F43" s="94">
        <v>200</v>
      </c>
      <c r="G43" s="94">
        <v>0</v>
      </c>
      <c r="H43" s="94">
        <v>1.85</v>
      </c>
      <c r="I43" s="94">
        <v>21.05</v>
      </c>
      <c r="J43" s="94">
        <v>0</v>
      </c>
      <c r="K43" s="94">
        <v>0</v>
      </c>
      <c r="L43" s="94">
        <v>1440</v>
      </c>
      <c r="M43" s="94">
        <v>0</v>
      </c>
      <c r="N43" s="94">
        <v>0</v>
      </c>
      <c r="O43" s="55">
        <f t="shared" si="0"/>
        <v>22.900000000000002</v>
      </c>
    </row>
    <row r="44" spans="1:15" s="17" customFormat="1" ht="39" customHeight="1">
      <c r="A44" s="54">
        <v>35</v>
      </c>
      <c r="B44" s="63" t="s">
        <v>304</v>
      </c>
      <c r="C44" s="54" t="s">
        <v>102</v>
      </c>
      <c r="D44" s="54" t="s">
        <v>6</v>
      </c>
      <c r="E44" s="54">
        <v>16</v>
      </c>
      <c r="F44" s="55">
        <v>0</v>
      </c>
      <c r="G44" s="55">
        <v>22.09</v>
      </c>
      <c r="H44" s="55">
        <v>0.56000000000000005</v>
      </c>
      <c r="I44" s="55">
        <v>38.44</v>
      </c>
      <c r="J44" s="55">
        <v>44.87</v>
      </c>
      <c r="K44" s="55">
        <v>0</v>
      </c>
      <c r="L44" s="55">
        <v>0</v>
      </c>
      <c r="M44" s="55">
        <v>0</v>
      </c>
      <c r="N44" s="55">
        <v>0</v>
      </c>
      <c r="O44" s="55">
        <f t="shared" si="0"/>
        <v>83.87</v>
      </c>
    </row>
    <row r="45" spans="1:15" ht="39" customHeight="1">
      <c r="A45" s="54">
        <v>36</v>
      </c>
      <c r="B45" s="63" t="s">
        <v>103</v>
      </c>
      <c r="C45" s="54" t="s">
        <v>105</v>
      </c>
      <c r="D45" s="54" t="s">
        <v>90</v>
      </c>
      <c r="E45" s="54">
        <v>100.28</v>
      </c>
      <c r="F45" s="55">
        <v>75</v>
      </c>
      <c r="G45" s="55">
        <v>700</v>
      </c>
      <c r="H45" s="55">
        <v>17.72</v>
      </c>
      <c r="I45" s="55">
        <v>88.89</v>
      </c>
      <c r="J45" s="55">
        <v>757.22</v>
      </c>
      <c r="K45" s="55">
        <v>0</v>
      </c>
      <c r="L45" s="55">
        <v>0</v>
      </c>
      <c r="M45" s="55">
        <v>0</v>
      </c>
      <c r="N45" s="55">
        <v>0</v>
      </c>
      <c r="O45" s="55">
        <f t="shared" si="0"/>
        <v>863.83</v>
      </c>
    </row>
    <row r="46" spans="1:15" ht="39" customHeight="1">
      <c r="A46" s="54">
        <v>37</v>
      </c>
      <c r="B46" s="63" t="s">
        <v>108</v>
      </c>
      <c r="C46" s="54" t="s">
        <v>47</v>
      </c>
      <c r="D46" s="54" t="s">
        <v>124</v>
      </c>
      <c r="E46" s="54" t="s">
        <v>320</v>
      </c>
      <c r="F46" s="55">
        <v>154.19999999999999</v>
      </c>
      <c r="G46" s="126">
        <v>197</v>
      </c>
      <c r="H46" s="127">
        <v>0</v>
      </c>
      <c r="I46" s="126">
        <v>48.3</v>
      </c>
      <c r="J46" s="55">
        <v>112.4</v>
      </c>
      <c r="K46" s="126">
        <v>96.9</v>
      </c>
      <c r="L46" s="126">
        <v>232.9</v>
      </c>
      <c r="M46" s="126">
        <v>234.9</v>
      </c>
      <c r="N46" s="126">
        <v>438</v>
      </c>
      <c r="O46" s="55">
        <f t="shared" si="0"/>
        <v>833.6</v>
      </c>
    </row>
    <row r="47" spans="1:15" s="17" customFormat="1" ht="39" customHeight="1">
      <c r="A47" s="54">
        <v>38</v>
      </c>
      <c r="B47" s="63" t="s">
        <v>305</v>
      </c>
      <c r="C47" s="54" t="s">
        <v>111</v>
      </c>
      <c r="D47" s="54" t="s">
        <v>6</v>
      </c>
      <c r="E47" s="54">
        <v>36</v>
      </c>
      <c r="F47" s="63">
        <v>0</v>
      </c>
      <c r="G47" s="55">
        <v>34.26</v>
      </c>
      <c r="H47" s="55">
        <v>49.97</v>
      </c>
      <c r="I47" s="55">
        <v>11.43</v>
      </c>
      <c r="J47" s="55">
        <v>58.55</v>
      </c>
      <c r="K47" s="55">
        <v>0</v>
      </c>
      <c r="L47" s="55">
        <v>1.35</v>
      </c>
      <c r="M47" s="55">
        <v>0</v>
      </c>
      <c r="N47" s="55">
        <v>1.39</v>
      </c>
      <c r="O47" s="55">
        <f t="shared" si="0"/>
        <v>121.33999999999999</v>
      </c>
    </row>
    <row r="48" spans="1:15" s="17" customFormat="1" ht="39" customHeight="1">
      <c r="A48" s="54">
        <v>39</v>
      </c>
      <c r="B48" s="63" t="s">
        <v>113</v>
      </c>
      <c r="C48" s="54" t="s">
        <v>197</v>
      </c>
      <c r="D48" s="54" t="s">
        <v>112</v>
      </c>
      <c r="E48" s="54">
        <v>1035.6687999999999</v>
      </c>
      <c r="F48" s="94">
        <v>3683</v>
      </c>
      <c r="G48" s="94">
        <v>0</v>
      </c>
      <c r="H48" s="94">
        <v>997.59</v>
      </c>
      <c r="I48" s="94">
        <v>181.01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55">
        <f t="shared" si="0"/>
        <v>1178.5999999999999</v>
      </c>
    </row>
    <row r="49" spans="1:15" ht="39" customHeight="1">
      <c r="A49" s="54">
        <v>40</v>
      </c>
      <c r="B49" s="63" t="s">
        <v>115</v>
      </c>
      <c r="C49" s="68" t="s">
        <v>117</v>
      </c>
      <c r="D49" s="54" t="s">
        <v>90</v>
      </c>
      <c r="E49" s="54">
        <v>247.39</v>
      </c>
      <c r="F49" s="55">
        <v>70</v>
      </c>
      <c r="G49" s="55">
        <v>2546</v>
      </c>
      <c r="H49" s="55">
        <v>25.69</v>
      </c>
      <c r="I49" s="55">
        <v>28.164999999999999</v>
      </c>
      <c r="J49" s="55">
        <v>3269</v>
      </c>
      <c r="K49" s="55">
        <v>2.57</v>
      </c>
      <c r="L49" s="55">
        <v>323.85000000000002</v>
      </c>
      <c r="M49" s="55">
        <v>0</v>
      </c>
      <c r="N49" s="55">
        <v>505</v>
      </c>
      <c r="O49" s="55">
        <v>3828</v>
      </c>
    </row>
    <row r="50" spans="1:15" ht="39" customHeight="1">
      <c r="A50" s="54">
        <v>41</v>
      </c>
      <c r="B50" s="63" t="s">
        <v>118</v>
      </c>
      <c r="C50" s="68" t="s">
        <v>31</v>
      </c>
      <c r="D50" s="54" t="s">
        <v>6</v>
      </c>
      <c r="E50" s="54">
        <v>20</v>
      </c>
      <c r="F50" s="63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f t="shared" si="0"/>
        <v>0</v>
      </c>
    </row>
    <row r="51" spans="1:15" ht="39" customHeight="1">
      <c r="A51" s="54">
        <v>42</v>
      </c>
      <c r="B51" s="58" t="s">
        <v>119</v>
      </c>
      <c r="C51" s="54" t="s">
        <v>60</v>
      </c>
      <c r="D51" s="54" t="s">
        <v>112</v>
      </c>
      <c r="E51" s="54">
        <v>1537</v>
      </c>
      <c r="F51" s="133">
        <v>1129.5</v>
      </c>
      <c r="G51" s="134">
        <v>449.85</v>
      </c>
      <c r="H51" s="134">
        <v>465.93</v>
      </c>
      <c r="I51" s="133">
        <v>539.48</v>
      </c>
      <c r="J51" s="133">
        <v>336.22</v>
      </c>
      <c r="K51" s="133">
        <v>0</v>
      </c>
      <c r="L51" s="133">
        <v>345.44</v>
      </c>
      <c r="M51" s="133">
        <v>0</v>
      </c>
      <c r="N51" s="133">
        <v>387.59</v>
      </c>
      <c r="O51" s="55">
        <f t="shared" si="0"/>
        <v>1729.22</v>
      </c>
    </row>
    <row r="52" spans="1:15" ht="39" customHeight="1">
      <c r="A52" s="54">
        <v>43</v>
      </c>
      <c r="B52" s="63" t="s">
        <v>122</v>
      </c>
      <c r="C52" s="54" t="s">
        <v>125</v>
      </c>
      <c r="D52" s="54" t="s">
        <v>124</v>
      </c>
      <c r="E52" s="54">
        <v>229.29</v>
      </c>
      <c r="F52" s="128">
        <v>132.34</v>
      </c>
      <c r="G52" s="128">
        <v>501.6</v>
      </c>
      <c r="H52" s="128">
        <v>0</v>
      </c>
      <c r="I52" s="128">
        <v>28.16</v>
      </c>
      <c r="J52" s="55">
        <v>0</v>
      </c>
      <c r="K52" s="55">
        <v>33.97</v>
      </c>
      <c r="L52" s="55">
        <v>18</v>
      </c>
      <c r="M52" s="55">
        <v>23.92</v>
      </c>
      <c r="N52" s="55">
        <v>14.06</v>
      </c>
      <c r="O52" s="55">
        <f t="shared" si="0"/>
        <v>66.14</v>
      </c>
    </row>
    <row r="53" spans="1:15" s="17" customFormat="1" ht="39" customHeight="1">
      <c r="A53" s="54">
        <v>44</v>
      </c>
      <c r="B53" s="63" t="s">
        <v>126</v>
      </c>
      <c r="C53" s="54" t="s">
        <v>128</v>
      </c>
      <c r="D53" s="54" t="s">
        <v>127</v>
      </c>
      <c r="E53" s="54">
        <v>101.12</v>
      </c>
      <c r="F53" s="63">
        <v>0</v>
      </c>
      <c r="G53" s="63">
        <v>282</v>
      </c>
      <c r="H53" s="63">
        <v>30</v>
      </c>
      <c r="I53" s="63">
        <v>0.52</v>
      </c>
      <c r="J53" s="63">
        <v>411</v>
      </c>
      <c r="K53" s="63">
        <v>0</v>
      </c>
      <c r="L53" s="63">
        <v>97</v>
      </c>
      <c r="M53" s="63">
        <v>0</v>
      </c>
      <c r="N53" s="63">
        <v>0</v>
      </c>
      <c r="O53" s="55">
        <f t="shared" si="0"/>
        <v>441.52</v>
      </c>
    </row>
    <row r="54" spans="1:15" ht="39" customHeight="1">
      <c r="A54" s="54">
        <v>45</v>
      </c>
      <c r="B54" s="63" t="s">
        <v>301</v>
      </c>
      <c r="C54" s="63" t="s">
        <v>131</v>
      </c>
      <c r="D54" s="54" t="s">
        <v>130</v>
      </c>
      <c r="E54" s="54">
        <v>101.17</v>
      </c>
      <c r="F54" s="55">
        <v>0</v>
      </c>
      <c r="G54" s="63">
        <v>0</v>
      </c>
      <c r="H54" s="63">
        <v>0</v>
      </c>
      <c r="I54" s="63">
        <v>0</v>
      </c>
      <c r="J54" s="63">
        <v>45.27</v>
      </c>
      <c r="K54" s="55">
        <v>0</v>
      </c>
      <c r="L54" s="55">
        <v>2</v>
      </c>
      <c r="M54" s="55">
        <v>0</v>
      </c>
      <c r="N54" s="55">
        <v>0</v>
      </c>
      <c r="O54" s="55">
        <f t="shared" si="0"/>
        <v>45.27</v>
      </c>
    </row>
    <row r="55" spans="1:15" ht="39" customHeight="1">
      <c r="A55" s="54">
        <v>46</v>
      </c>
      <c r="B55" s="63" t="s">
        <v>396</v>
      </c>
      <c r="C55" s="54" t="s">
        <v>290</v>
      </c>
      <c r="D55" s="54" t="s">
        <v>90</v>
      </c>
      <c r="E55" s="54">
        <v>100.37</v>
      </c>
      <c r="F55" s="63">
        <v>234</v>
      </c>
      <c r="G55" s="63">
        <v>720</v>
      </c>
      <c r="H55" s="55">
        <v>33.86</v>
      </c>
      <c r="I55" s="129">
        <v>154.41</v>
      </c>
      <c r="J55" s="63">
        <v>391.77</v>
      </c>
      <c r="K55" s="63">
        <v>0</v>
      </c>
      <c r="L55" s="63">
        <v>0</v>
      </c>
      <c r="M55" s="63">
        <v>0</v>
      </c>
      <c r="N55" s="63">
        <v>0</v>
      </c>
      <c r="O55" s="55">
        <f t="shared" si="0"/>
        <v>580.04</v>
      </c>
    </row>
    <row r="56" spans="1:15" ht="39" customHeight="1">
      <c r="A56" s="54">
        <v>47</v>
      </c>
      <c r="B56" s="63" t="s">
        <v>139</v>
      </c>
      <c r="C56" s="54" t="s">
        <v>141</v>
      </c>
      <c r="D56" s="54" t="s">
        <v>140</v>
      </c>
      <c r="E56" s="54">
        <v>101.37</v>
      </c>
      <c r="F56" s="63">
        <v>0</v>
      </c>
      <c r="G56" s="63">
        <v>0</v>
      </c>
      <c r="H56" s="55">
        <v>12.82</v>
      </c>
      <c r="I56" s="129">
        <v>4.05</v>
      </c>
      <c r="J56" s="63">
        <v>20.13</v>
      </c>
      <c r="K56" s="63">
        <v>0</v>
      </c>
      <c r="L56" s="63">
        <v>0</v>
      </c>
      <c r="M56" s="63">
        <v>0</v>
      </c>
      <c r="N56" s="63">
        <v>0</v>
      </c>
      <c r="O56" s="55">
        <f t="shared" si="0"/>
        <v>37</v>
      </c>
    </row>
    <row r="57" spans="1:15" ht="39" customHeight="1">
      <c r="A57" s="54">
        <v>48</v>
      </c>
      <c r="B57" s="63" t="s">
        <v>142</v>
      </c>
      <c r="C57" s="55" t="s">
        <v>230</v>
      </c>
      <c r="D57" s="57" t="s">
        <v>144</v>
      </c>
      <c r="E57" s="54" t="s">
        <v>262</v>
      </c>
      <c r="F57" s="63">
        <v>600</v>
      </c>
      <c r="G57" s="63">
        <v>3573</v>
      </c>
      <c r="H57" s="63">
        <v>9.07</v>
      </c>
      <c r="I57" s="63">
        <v>120.5</v>
      </c>
      <c r="J57" s="130">
        <v>4370.1000000000004</v>
      </c>
      <c r="K57" s="63">
        <v>200</v>
      </c>
      <c r="L57" s="63">
        <v>235</v>
      </c>
      <c r="M57" s="63">
        <v>100</v>
      </c>
      <c r="N57" s="127">
        <v>295.08999999999997</v>
      </c>
      <c r="O57" s="55">
        <f t="shared" si="0"/>
        <v>4894.76</v>
      </c>
    </row>
    <row r="58" spans="1:15" ht="39" customHeight="1">
      <c r="A58" s="54">
        <v>49</v>
      </c>
      <c r="B58" s="73" t="s">
        <v>200</v>
      </c>
      <c r="C58" s="73" t="s">
        <v>150</v>
      </c>
      <c r="D58" s="74" t="s">
        <v>149</v>
      </c>
      <c r="E58" s="54">
        <v>106.46</v>
      </c>
      <c r="F58" s="55">
        <v>2323.08</v>
      </c>
      <c r="G58" s="55">
        <v>376.89</v>
      </c>
      <c r="H58" s="55">
        <v>0</v>
      </c>
      <c r="I58" s="55">
        <v>0</v>
      </c>
      <c r="J58" s="55">
        <v>383.6</v>
      </c>
      <c r="K58" s="55">
        <v>0</v>
      </c>
      <c r="L58" s="55">
        <v>0</v>
      </c>
      <c r="M58" s="55">
        <v>0</v>
      </c>
      <c r="N58" s="55">
        <v>0</v>
      </c>
      <c r="O58" s="55">
        <f t="shared" si="0"/>
        <v>383.6</v>
      </c>
    </row>
    <row r="59" spans="1:15" ht="39" customHeight="1">
      <c r="A59" s="54">
        <v>50</v>
      </c>
      <c r="B59" s="72" t="s">
        <v>328</v>
      </c>
      <c r="C59" s="73" t="s">
        <v>153</v>
      </c>
      <c r="D59" s="74" t="s">
        <v>152</v>
      </c>
      <c r="E59" s="54">
        <v>229.8</v>
      </c>
      <c r="F59" s="55">
        <v>452.7</v>
      </c>
      <c r="G59" s="55">
        <v>114</v>
      </c>
      <c r="H59" s="55">
        <v>314.39999999999998</v>
      </c>
      <c r="I59" s="55">
        <v>0</v>
      </c>
      <c r="J59" s="55">
        <v>85.41</v>
      </c>
      <c r="K59" s="55">
        <v>38.5</v>
      </c>
      <c r="L59" s="55">
        <v>4.2</v>
      </c>
      <c r="M59" s="55">
        <v>96.75</v>
      </c>
      <c r="N59" s="55">
        <v>5.12</v>
      </c>
      <c r="O59" s="55">
        <f t="shared" si="0"/>
        <v>501.67999999999995</v>
      </c>
    </row>
    <row r="60" spans="1:15" ht="39" customHeight="1">
      <c r="A60" s="54">
        <v>51</v>
      </c>
      <c r="B60" s="73" t="s">
        <v>201</v>
      </c>
      <c r="C60" s="73" t="s">
        <v>153</v>
      </c>
      <c r="D60" s="74" t="s">
        <v>133</v>
      </c>
      <c r="E60" s="54">
        <v>20.440000000000001</v>
      </c>
      <c r="F60" s="55">
        <v>0</v>
      </c>
      <c r="G60" s="55">
        <v>55</v>
      </c>
      <c r="H60" s="55">
        <v>0</v>
      </c>
      <c r="I60" s="55">
        <v>0</v>
      </c>
      <c r="J60" s="55">
        <v>0</v>
      </c>
      <c r="K60" s="55">
        <v>0</v>
      </c>
      <c r="L60" s="55">
        <v>55</v>
      </c>
      <c r="M60" s="55">
        <v>0</v>
      </c>
      <c r="N60" s="55">
        <v>43.06</v>
      </c>
      <c r="O60" s="55">
        <f t="shared" si="0"/>
        <v>43.06</v>
      </c>
    </row>
    <row r="61" spans="1:15" ht="39" customHeight="1">
      <c r="A61" s="54">
        <v>52</v>
      </c>
      <c r="B61" s="63" t="s">
        <v>155</v>
      </c>
      <c r="C61" s="63" t="s">
        <v>157</v>
      </c>
      <c r="D61" s="74" t="s">
        <v>112</v>
      </c>
      <c r="E61" s="54" t="s">
        <v>317</v>
      </c>
      <c r="F61" s="55">
        <v>500</v>
      </c>
      <c r="G61" s="55">
        <v>0</v>
      </c>
      <c r="H61" s="55">
        <v>30.33</v>
      </c>
      <c r="I61" s="55">
        <v>120.01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f t="shared" si="0"/>
        <v>150.34</v>
      </c>
    </row>
    <row r="62" spans="1:15" ht="39" customHeight="1">
      <c r="A62" s="54">
        <v>53</v>
      </c>
      <c r="B62" s="63" t="s">
        <v>158</v>
      </c>
      <c r="C62" s="63" t="s">
        <v>160</v>
      </c>
      <c r="D62" s="54" t="s">
        <v>133</v>
      </c>
      <c r="E62" s="57" t="s">
        <v>318</v>
      </c>
      <c r="F62" s="55">
        <v>514.28</v>
      </c>
      <c r="G62" s="55">
        <v>506.44</v>
      </c>
      <c r="H62" s="55">
        <v>0</v>
      </c>
      <c r="I62" s="63">
        <v>170.17</v>
      </c>
      <c r="J62" s="55">
        <v>157.88999999999999</v>
      </c>
      <c r="K62" s="55">
        <v>0</v>
      </c>
      <c r="L62" s="55">
        <v>0</v>
      </c>
      <c r="M62" s="55">
        <v>0</v>
      </c>
      <c r="N62" s="55">
        <v>0</v>
      </c>
      <c r="O62" s="55">
        <f t="shared" si="0"/>
        <v>328.05999999999995</v>
      </c>
    </row>
    <row r="63" spans="1:15" s="17" customFormat="1" ht="39" customHeight="1">
      <c r="A63" s="54">
        <v>54</v>
      </c>
      <c r="B63" s="63" t="s">
        <v>161</v>
      </c>
      <c r="C63" s="55" t="s">
        <v>163</v>
      </c>
      <c r="D63" s="57" t="s">
        <v>133</v>
      </c>
      <c r="E63" s="57">
        <v>10.53</v>
      </c>
      <c r="F63" s="55">
        <v>135</v>
      </c>
      <c r="G63" s="55">
        <v>0</v>
      </c>
      <c r="H63" s="55">
        <v>0.87</v>
      </c>
      <c r="I63" s="63">
        <v>0.47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f t="shared" si="0"/>
        <v>1.3399999999999999</v>
      </c>
    </row>
    <row r="64" spans="1:15" ht="39" customHeight="1">
      <c r="A64" s="54">
        <v>55</v>
      </c>
      <c r="B64" s="72" t="s">
        <v>268</v>
      </c>
      <c r="C64" s="72" t="s">
        <v>267</v>
      </c>
      <c r="D64" s="74" t="s">
        <v>6</v>
      </c>
      <c r="E64" s="55">
        <v>2.0230000000000001</v>
      </c>
      <c r="F64" s="55">
        <v>36</v>
      </c>
      <c r="G64" s="55">
        <v>32.119999999999997</v>
      </c>
      <c r="H64" s="55"/>
      <c r="I64" s="55"/>
      <c r="J64" s="55">
        <v>30.06</v>
      </c>
      <c r="K64" s="55">
        <v>0</v>
      </c>
      <c r="L64" s="55">
        <v>0</v>
      </c>
      <c r="M64" s="55">
        <v>0</v>
      </c>
      <c r="N64" s="55">
        <v>0</v>
      </c>
      <c r="O64" s="55">
        <f t="shared" si="0"/>
        <v>30.06</v>
      </c>
    </row>
    <row r="65" spans="1:15" ht="39" customHeight="1">
      <c r="A65" s="54">
        <v>56</v>
      </c>
      <c r="B65" s="72" t="s">
        <v>258</v>
      </c>
      <c r="C65" s="72" t="s">
        <v>259</v>
      </c>
      <c r="D65" s="74" t="s">
        <v>6</v>
      </c>
      <c r="E65" s="55">
        <v>75</v>
      </c>
      <c r="F65" s="55">
        <v>705</v>
      </c>
      <c r="G65" s="55">
        <v>450</v>
      </c>
      <c r="H65" s="55">
        <v>40.229999999999997</v>
      </c>
      <c r="I65" s="55">
        <v>814.06</v>
      </c>
      <c r="J65" s="55">
        <v>27.75</v>
      </c>
      <c r="K65" s="55">
        <v>0</v>
      </c>
      <c r="L65" s="55">
        <v>0</v>
      </c>
      <c r="M65" s="55">
        <v>0</v>
      </c>
      <c r="N65" s="55">
        <v>0</v>
      </c>
      <c r="O65" s="55">
        <f t="shared" si="0"/>
        <v>882.04</v>
      </c>
    </row>
    <row r="66" spans="1:15" ht="39" customHeight="1">
      <c r="A66" s="54">
        <v>57</v>
      </c>
      <c r="B66" s="71" t="s">
        <v>255</v>
      </c>
      <c r="C66" s="71" t="s">
        <v>257</v>
      </c>
      <c r="D66" s="63" t="s">
        <v>39</v>
      </c>
      <c r="E66" s="55">
        <v>101.282</v>
      </c>
      <c r="F66" s="55">
        <v>3000</v>
      </c>
      <c r="G66" s="55">
        <v>885.3</v>
      </c>
      <c r="H66" s="55">
        <v>3.22</v>
      </c>
      <c r="I66" s="55">
        <v>174.79</v>
      </c>
      <c r="J66" s="55">
        <v>843.73</v>
      </c>
      <c r="K66" s="55">
        <v>0</v>
      </c>
      <c r="L66" s="55">
        <v>0</v>
      </c>
      <c r="M66" s="55">
        <v>0</v>
      </c>
      <c r="N66" s="55">
        <v>0</v>
      </c>
      <c r="O66" s="55">
        <f t="shared" si="0"/>
        <v>1021.74</v>
      </c>
    </row>
    <row r="67" spans="1:15" ht="39" customHeight="1">
      <c r="A67" s="54">
        <v>58</v>
      </c>
      <c r="B67" s="63" t="s">
        <v>106</v>
      </c>
      <c r="C67" s="54" t="s">
        <v>40</v>
      </c>
      <c r="D67" s="54" t="s">
        <v>6</v>
      </c>
      <c r="E67" s="54">
        <v>10</v>
      </c>
      <c r="F67" s="131">
        <v>450.11</v>
      </c>
      <c r="G67" s="131">
        <v>0.193</v>
      </c>
      <c r="H67" s="63">
        <v>15.11</v>
      </c>
      <c r="I67" s="131">
        <v>59.89</v>
      </c>
      <c r="J67" s="131">
        <v>4.5599999999999996</v>
      </c>
      <c r="K67" s="55">
        <v>0</v>
      </c>
      <c r="L67" s="55">
        <v>0.25</v>
      </c>
      <c r="M67" s="55">
        <v>0</v>
      </c>
      <c r="N67" s="55">
        <v>0.25</v>
      </c>
      <c r="O67" s="55">
        <f t="shared" si="0"/>
        <v>79.81</v>
      </c>
    </row>
    <row r="68" spans="1:15" ht="39" customHeight="1">
      <c r="A68" s="54">
        <v>59</v>
      </c>
      <c r="B68" s="63" t="s">
        <v>134</v>
      </c>
      <c r="C68" s="54" t="s">
        <v>136</v>
      </c>
      <c r="D68" s="54" t="s">
        <v>112</v>
      </c>
      <c r="E68" s="54">
        <v>1032.27</v>
      </c>
      <c r="F68" s="55">
        <v>0</v>
      </c>
      <c r="G68" s="55">
        <v>300</v>
      </c>
      <c r="H68" s="55">
        <v>0</v>
      </c>
      <c r="I68" s="55">
        <v>0</v>
      </c>
      <c r="J68" s="55">
        <v>233.88</v>
      </c>
      <c r="K68" s="55">
        <v>0</v>
      </c>
      <c r="L68" s="55">
        <v>600</v>
      </c>
      <c r="M68" s="55">
        <v>0</v>
      </c>
      <c r="N68" s="55">
        <v>451.55900000000003</v>
      </c>
      <c r="O68" s="55">
        <f t="shared" si="0"/>
        <v>685.43900000000008</v>
      </c>
    </row>
    <row r="69" spans="1:15" ht="39" customHeight="1">
      <c r="A69" s="54">
        <v>60</v>
      </c>
      <c r="B69" s="63" t="s">
        <v>291</v>
      </c>
      <c r="C69" s="54" t="s">
        <v>293</v>
      </c>
      <c r="D69" s="54" t="s">
        <v>112</v>
      </c>
      <c r="E69" s="54">
        <v>2206.0300000000002</v>
      </c>
      <c r="F69" s="55">
        <v>0</v>
      </c>
      <c r="G69" s="55">
        <v>324.36</v>
      </c>
      <c r="H69" s="55">
        <v>15</v>
      </c>
      <c r="I69" s="55">
        <v>0.61</v>
      </c>
      <c r="J69" s="55">
        <v>1787.7</v>
      </c>
      <c r="K69" s="55">
        <v>0</v>
      </c>
      <c r="L69" s="55">
        <v>7.73</v>
      </c>
      <c r="M69" s="55">
        <v>0</v>
      </c>
      <c r="N69" s="55">
        <v>343</v>
      </c>
      <c r="O69" s="55">
        <f t="shared" si="0"/>
        <v>2146.31</v>
      </c>
    </row>
    <row r="70" spans="1:15" ht="39" customHeight="1">
      <c r="A70" s="54">
        <v>61</v>
      </c>
      <c r="B70" s="63" t="s">
        <v>138</v>
      </c>
      <c r="C70" s="54" t="s">
        <v>137</v>
      </c>
      <c r="D70" s="54" t="s">
        <v>90</v>
      </c>
      <c r="E70" s="54">
        <v>103</v>
      </c>
      <c r="F70" s="63">
        <v>236.78</v>
      </c>
      <c r="G70" s="63">
        <v>1270.43</v>
      </c>
      <c r="H70" s="55">
        <v>33.86</v>
      </c>
      <c r="I70" s="129">
        <v>183.23</v>
      </c>
      <c r="J70" s="63">
        <v>702.88</v>
      </c>
      <c r="K70" s="63">
        <v>0</v>
      </c>
      <c r="L70" s="63">
        <v>0</v>
      </c>
      <c r="M70" s="63">
        <v>0</v>
      </c>
      <c r="N70" s="63">
        <v>0</v>
      </c>
      <c r="O70" s="55">
        <f t="shared" si="0"/>
        <v>919.97</v>
      </c>
    </row>
    <row r="71" spans="1:15" s="17" customFormat="1" ht="39" customHeight="1">
      <c r="A71" s="54">
        <v>62</v>
      </c>
      <c r="B71" s="58" t="s">
        <v>398</v>
      </c>
      <c r="C71" s="58" t="s">
        <v>114</v>
      </c>
      <c r="D71" s="63" t="s">
        <v>121</v>
      </c>
      <c r="E71" s="54">
        <v>1013.64</v>
      </c>
      <c r="F71" s="63"/>
      <c r="G71" s="63"/>
      <c r="H71" s="55"/>
      <c r="I71" s="129"/>
      <c r="J71" s="63"/>
      <c r="K71" s="63"/>
      <c r="L71" s="63"/>
      <c r="M71" s="63"/>
      <c r="N71" s="63"/>
      <c r="O71" s="55">
        <f t="shared" si="0"/>
        <v>0</v>
      </c>
    </row>
    <row r="72" spans="1:15" s="16" customFormat="1" ht="39" customHeight="1">
      <c r="A72" s="54">
        <v>63</v>
      </c>
      <c r="B72" s="67" t="s">
        <v>401</v>
      </c>
      <c r="C72" s="264" t="s">
        <v>402</v>
      </c>
      <c r="D72" s="63"/>
      <c r="E72" s="54">
        <v>25.262</v>
      </c>
      <c r="F72" s="63">
        <v>106</v>
      </c>
      <c r="G72" s="63">
        <v>0</v>
      </c>
      <c r="H72" s="55">
        <v>0</v>
      </c>
      <c r="I72" s="129">
        <v>3.41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55">
        <f t="shared" si="0"/>
        <v>3.41</v>
      </c>
    </row>
    <row r="73" spans="1:15" s="11" customFormat="1" ht="39" customHeight="1">
      <c r="A73" s="90"/>
      <c r="B73" s="54"/>
      <c r="C73" s="264"/>
      <c r="D73" s="260" t="s">
        <v>231</v>
      </c>
      <c r="E73" s="260"/>
      <c r="F73" s="90">
        <f t="shared" ref="F73:O73" si="1">SUM(F10:F72)</f>
        <v>31652.55</v>
      </c>
      <c r="G73" s="90">
        <f t="shared" si="1"/>
        <v>21664.672999999999</v>
      </c>
      <c r="H73" s="90">
        <f t="shared" si="1"/>
        <v>2957.0100000000007</v>
      </c>
      <c r="I73" s="90">
        <f t="shared" si="1"/>
        <v>12457.06</v>
      </c>
      <c r="J73" s="90">
        <f t="shared" si="1"/>
        <v>22086.829999999998</v>
      </c>
      <c r="K73" s="90">
        <f t="shared" si="1"/>
        <v>1754.44</v>
      </c>
      <c r="L73" s="90">
        <f t="shared" si="1"/>
        <v>3617.7561000000001</v>
      </c>
      <c r="M73" s="90">
        <f t="shared" si="1"/>
        <v>1608.91</v>
      </c>
      <c r="N73" s="90">
        <f t="shared" si="1"/>
        <v>3248.9131000000002</v>
      </c>
      <c r="O73" s="132">
        <f t="shared" si="1"/>
        <v>42358.868099999978</v>
      </c>
    </row>
  </sheetData>
  <mergeCells count="10">
    <mergeCell ref="B1:M1"/>
    <mergeCell ref="D73:E73"/>
    <mergeCell ref="A3:O3"/>
    <mergeCell ref="K6:L6"/>
    <mergeCell ref="M6:N6"/>
    <mergeCell ref="H7:I7"/>
    <mergeCell ref="F6:G6"/>
    <mergeCell ref="H6:J6"/>
    <mergeCell ref="C72:C73"/>
    <mergeCell ref="A2:O2"/>
  </mergeCells>
  <phoneticPr fontId="10" type="noConversion"/>
  <pageMargins left="0.43307086614173229" right="0.70866141732283472" top="0.39370078740157483" bottom="0.39370078740157483" header="0.31496062992125984" footer="0.31496062992125984"/>
  <pageSetup paperSize="9" scale="95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view="pageBreakPreview" topLeftCell="C1" zoomScale="90" zoomScaleSheetLayoutView="90" workbookViewId="0">
      <selection sqref="A1:P9"/>
    </sheetView>
  </sheetViews>
  <sheetFormatPr defaultRowHeight="15"/>
  <cols>
    <col min="2" max="2" width="6.42578125" customWidth="1"/>
    <col min="3" max="3" width="13.5703125" customWidth="1"/>
    <col min="5" max="5" width="15.28515625" customWidth="1"/>
    <col min="6" max="6" width="9.7109375" customWidth="1"/>
    <col min="10" max="10" width="11.7109375" customWidth="1"/>
    <col min="11" max="11" width="11.7109375" hidden="1" customWidth="1"/>
    <col min="14" max="14" width="9.140625" customWidth="1"/>
  </cols>
  <sheetData>
    <row r="1" spans="1:16">
      <c r="A1" s="266" t="s">
        <v>412</v>
      </c>
      <c r="B1" s="266"/>
      <c r="C1" s="266"/>
      <c r="D1" s="266"/>
      <c r="E1" s="266"/>
      <c r="F1" s="266"/>
      <c r="G1" s="142"/>
      <c r="H1" s="142"/>
      <c r="I1" s="143"/>
      <c r="J1" s="143"/>
      <c r="K1" s="143"/>
      <c r="L1" s="143"/>
      <c r="M1" s="143"/>
      <c r="N1" s="144" t="s">
        <v>232</v>
      </c>
      <c r="O1" s="144"/>
      <c r="P1" s="143"/>
    </row>
    <row r="2" spans="1:16">
      <c r="A2" s="145"/>
      <c r="B2" s="146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7"/>
      <c r="O2" s="147"/>
      <c r="P2" s="147"/>
    </row>
    <row r="3" spans="1:16">
      <c r="A3" s="148" t="s">
        <v>233</v>
      </c>
      <c r="B3" s="149"/>
      <c r="C3" s="149"/>
      <c r="D3" s="150"/>
      <c r="E3" s="149"/>
      <c r="F3" s="149"/>
      <c r="G3" s="151"/>
      <c r="H3" s="151"/>
      <c r="I3" s="151"/>
      <c r="J3" s="151"/>
      <c r="K3" s="151"/>
      <c r="L3" s="152"/>
      <c r="M3" s="152"/>
      <c r="N3" s="271" t="s">
        <v>203</v>
      </c>
      <c r="O3" s="272"/>
      <c r="P3" s="153"/>
    </row>
    <row r="4" spans="1:16">
      <c r="A4" s="267" t="s">
        <v>0</v>
      </c>
      <c r="B4" s="268" t="s">
        <v>1</v>
      </c>
      <c r="C4" s="270" t="s">
        <v>2</v>
      </c>
      <c r="D4" s="270" t="s">
        <v>3</v>
      </c>
      <c r="E4" s="267" t="s">
        <v>234</v>
      </c>
      <c r="F4" s="267" t="s">
        <v>235</v>
      </c>
      <c r="G4" s="273" t="s">
        <v>236</v>
      </c>
      <c r="H4" s="273"/>
      <c r="I4" s="273"/>
      <c r="J4" s="273"/>
      <c r="K4" s="273"/>
      <c r="L4" s="273"/>
      <c r="M4" s="273"/>
      <c r="N4" s="273"/>
      <c r="O4" s="273"/>
      <c r="P4" s="273"/>
    </row>
    <row r="5" spans="1:16" ht="39.75" customHeight="1">
      <c r="A5" s="267"/>
      <c r="B5" s="269"/>
      <c r="C5" s="270"/>
      <c r="D5" s="270"/>
      <c r="E5" s="267"/>
      <c r="F5" s="267"/>
      <c r="G5" s="267" t="s">
        <v>4</v>
      </c>
      <c r="H5" s="267"/>
      <c r="I5" s="267"/>
      <c r="J5" s="267"/>
      <c r="K5" s="137"/>
      <c r="L5" s="153"/>
      <c r="M5" s="153"/>
      <c r="N5" s="153"/>
      <c r="O5" s="267" t="s">
        <v>5</v>
      </c>
      <c r="P5" s="267"/>
    </row>
    <row r="6" spans="1:16" ht="48">
      <c r="A6" s="137"/>
      <c r="B6" s="138"/>
      <c r="C6" s="138"/>
      <c r="D6" s="139"/>
      <c r="E6" s="137"/>
      <c r="F6" s="137"/>
      <c r="G6" s="140" t="s">
        <v>6</v>
      </c>
      <c r="H6" s="140" t="s">
        <v>7</v>
      </c>
      <c r="I6" s="140" t="s">
        <v>8</v>
      </c>
      <c r="J6" s="140" t="s">
        <v>9</v>
      </c>
      <c r="K6" s="140" t="s">
        <v>392</v>
      </c>
      <c r="L6" s="140" t="s">
        <v>264</v>
      </c>
      <c r="M6" s="140" t="s">
        <v>11</v>
      </c>
      <c r="N6" s="140" t="s">
        <v>12</v>
      </c>
      <c r="O6" s="140" t="s">
        <v>13</v>
      </c>
      <c r="P6" s="140" t="s">
        <v>14</v>
      </c>
    </row>
    <row r="7" spans="1:16" ht="24">
      <c r="A7" s="154">
        <v>1</v>
      </c>
      <c r="B7" s="155" t="s">
        <v>237</v>
      </c>
      <c r="C7" s="155" t="s">
        <v>101</v>
      </c>
      <c r="D7" s="156" t="s">
        <v>121</v>
      </c>
      <c r="E7" s="155">
        <v>1994</v>
      </c>
      <c r="F7" s="155" t="s">
        <v>238</v>
      </c>
      <c r="G7" s="157">
        <v>69.48</v>
      </c>
      <c r="H7" s="158">
        <v>0.92</v>
      </c>
      <c r="I7" s="159">
        <v>647.16999999999996</v>
      </c>
      <c r="J7" s="159">
        <f>SUM(G7:I7)</f>
        <v>717.56999999999994</v>
      </c>
      <c r="K7" s="160"/>
      <c r="L7" s="160">
        <v>30.8</v>
      </c>
      <c r="M7" s="160">
        <v>477.41</v>
      </c>
      <c r="N7" s="160">
        <f>J7+L7+M7</f>
        <v>1225.78</v>
      </c>
      <c r="O7" s="160">
        <v>114.81</v>
      </c>
      <c r="P7" s="160">
        <v>1564.22</v>
      </c>
    </row>
    <row r="8" spans="1:16">
      <c r="A8" s="161"/>
      <c r="B8" s="162"/>
      <c r="C8" s="162"/>
      <c r="D8" s="163"/>
      <c r="E8" s="162"/>
      <c r="F8" s="162"/>
      <c r="G8" s="164"/>
      <c r="H8" s="164"/>
      <c r="I8" s="165"/>
      <c r="J8" s="165"/>
      <c r="K8" s="165"/>
      <c r="L8" s="165"/>
      <c r="M8" s="165"/>
      <c r="N8" s="165"/>
      <c r="O8" s="165"/>
      <c r="P8" s="165"/>
    </row>
    <row r="9" spans="1:16">
      <c r="A9" s="161"/>
      <c r="B9" s="162"/>
      <c r="C9" s="162"/>
      <c r="D9" s="163"/>
      <c r="E9" s="162"/>
      <c r="F9" s="162"/>
      <c r="G9" s="164"/>
      <c r="H9" s="164"/>
      <c r="I9" s="164"/>
      <c r="J9" s="165"/>
      <c r="K9" s="165"/>
      <c r="L9" s="165"/>
      <c r="M9" s="165"/>
      <c r="N9" s="165"/>
      <c r="O9" s="164"/>
      <c r="P9" s="164"/>
    </row>
  </sheetData>
  <mergeCells count="11">
    <mergeCell ref="N3:O3"/>
    <mergeCell ref="E4:E5"/>
    <mergeCell ref="F4:F5"/>
    <mergeCell ref="G4:P4"/>
    <mergeCell ref="G5:J5"/>
    <mergeCell ref="O5:P5"/>
    <mergeCell ref="A1:F1"/>
    <mergeCell ref="A4:A5"/>
    <mergeCell ref="B4:B5"/>
    <mergeCell ref="C4:C5"/>
    <mergeCell ref="D4:D5"/>
  </mergeCells>
  <phoneticPr fontId="10" type="noConversion"/>
  <pageMargins left="0.27559055118110237" right="0.19685039370078741" top="0.74803149606299213" bottom="0.74803149606299213" header="0.31496062992125984" footer="0.31496062992125984"/>
  <pageSetup paperSize="9" scale="91" orientation="landscape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20" zoomScaleSheetLayoutView="120" workbookViewId="0">
      <selection sqref="A1:H8"/>
    </sheetView>
  </sheetViews>
  <sheetFormatPr defaultRowHeight="15"/>
  <cols>
    <col min="2" max="2" width="12.42578125" customWidth="1"/>
    <col min="3" max="3" width="15.85546875" customWidth="1"/>
    <col min="4" max="4" width="16.85546875" customWidth="1"/>
    <col min="5" max="5" width="15.85546875" customWidth="1"/>
    <col min="6" max="6" width="13.5703125" customWidth="1"/>
    <col min="7" max="7" width="17" customWidth="1"/>
  </cols>
  <sheetData>
    <row r="1" spans="1:8">
      <c r="A1" s="274" t="s">
        <v>413</v>
      </c>
      <c r="B1" s="274"/>
      <c r="C1" s="274"/>
      <c r="D1" s="274"/>
      <c r="E1" s="274"/>
      <c r="F1" s="274"/>
      <c r="G1" s="274"/>
      <c r="H1" s="153"/>
    </row>
    <row r="2" spans="1:8">
      <c r="A2" s="153"/>
      <c r="B2" s="153"/>
      <c r="C2" s="153"/>
      <c r="D2" s="153"/>
      <c r="E2" s="153"/>
      <c r="F2" s="274" t="s">
        <v>164</v>
      </c>
      <c r="G2" s="274"/>
      <c r="H2" s="274"/>
    </row>
    <row r="3" spans="1:8">
      <c r="A3" s="153"/>
      <c r="B3" s="153"/>
      <c r="C3" s="153"/>
      <c r="D3" s="153"/>
      <c r="E3" s="153"/>
      <c r="F3" s="153"/>
      <c r="G3" s="153"/>
      <c r="H3" s="153"/>
    </row>
    <row r="4" spans="1:8" ht="36">
      <c r="A4" s="137" t="s">
        <v>165</v>
      </c>
      <c r="B4" s="137" t="s">
        <v>239</v>
      </c>
      <c r="C4" s="137" t="s">
        <v>240</v>
      </c>
      <c r="D4" s="137" t="s">
        <v>170</v>
      </c>
      <c r="E4" s="267" t="s">
        <v>172</v>
      </c>
      <c r="F4" s="267"/>
      <c r="G4" s="267"/>
      <c r="H4" s="153"/>
    </row>
    <row r="5" spans="1:8">
      <c r="A5" s="137"/>
      <c r="B5" s="137"/>
      <c r="C5" s="137"/>
      <c r="D5" s="137"/>
      <c r="E5" s="137" t="s">
        <v>241</v>
      </c>
      <c r="F5" s="137" t="s">
        <v>175</v>
      </c>
      <c r="G5" s="137" t="s">
        <v>9</v>
      </c>
      <c r="H5" s="153"/>
    </row>
    <row r="6" spans="1:8">
      <c r="A6" s="167" t="s">
        <v>242</v>
      </c>
      <c r="B6" s="167" t="s">
        <v>243</v>
      </c>
      <c r="C6" s="168"/>
      <c r="D6" s="167" t="s">
        <v>244</v>
      </c>
      <c r="E6" s="167" t="s">
        <v>245</v>
      </c>
      <c r="F6" s="167" t="s">
        <v>246</v>
      </c>
      <c r="G6" s="167" t="s">
        <v>247</v>
      </c>
      <c r="H6" s="153"/>
    </row>
    <row r="7" spans="1:8">
      <c r="A7" s="167">
        <v>1</v>
      </c>
      <c r="B7" s="137" t="s">
        <v>237</v>
      </c>
      <c r="C7" s="168">
        <v>1989</v>
      </c>
      <c r="D7" s="167">
        <v>100</v>
      </c>
      <c r="E7" s="167">
        <v>3214</v>
      </c>
      <c r="F7" s="167">
        <v>1433</v>
      </c>
      <c r="G7" s="167">
        <v>4647</v>
      </c>
      <c r="H7" s="153"/>
    </row>
    <row r="8" spans="1:8">
      <c r="A8" s="167"/>
      <c r="B8" s="167"/>
      <c r="C8" s="168"/>
      <c r="D8" s="167"/>
      <c r="E8" s="167"/>
      <c r="F8" s="167"/>
      <c r="G8" s="167"/>
      <c r="H8" s="153"/>
    </row>
  </sheetData>
  <mergeCells count="3">
    <mergeCell ref="E4:G4"/>
    <mergeCell ref="F2:H2"/>
    <mergeCell ref="A1:G1"/>
  </mergeCells>
  <phoneticPr fontId="10" type="noConversion"/>
  <pageMargins left="1.5748031496062993" right="0.70866141732283472" top="0.74803149606299213" bottom="0.74803149606299213" header="0.31496062992125984" footer="0.31496062992125984"/>
  <pageSetup paperSize="9"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="110" zoomScaleSheetLayoutView="110" workbookViewId="0">
      <selection sqref="A1:H9"/>
    </sheetView>
  </sheetViews>
  <sheetFormatPr defaultRowHeight="15"/>
  <cols>
    <col min="3" max="3" width="19" customWidth="1"/>
    <col min="4" max="4" width="15.85546875" customWidth="1"/>
    <col min="5" max="5" width="15.7109375" customWidth="1"/>
    <col min="6" max="6" width="17.28515625" customWidth="1"/>
    <col min="7" max="7" width="18" customWidth="1"/>
  </cols>
  <sheetData>
    <row r="1" spans="1:7">
      <c r="A1" s="169"/>
      <c r="B1" s="169"/>
      <c r="C1" s="169"/>
      <c r="D1" s="169"/>
      <c r="E1" s="169"/>
      <c r="F1" s="169"/>
      <c r="G1" s="170" t="s">
        <v>263</v>
      </c>
    </row>
    <row r="2" spans="1:7">
      <c r="A2" s="276" t="s">
        <v>414</v>
      </c>
      <c r="B2" s="276"/>
      <c r="C2" s="276"/>
      <c r="D2" s="276"/>
      <c r="E2" s="276"/>
      <c r="F2" s="276"/>
      <c r="G2" s="276"/>
    </row>
    <row r="3" spans="1:7">
      <c r="A3" s="171" t="s">
        <v>248</v>
      </c>
      <c r="B3" s="172"/>
      <c r="C3" s="173"/>
      <c r="D3" s="173"/>
      <c r="E3" s="174"/>
      <c r="F3" s="174"/>
      <c r="G3" s="174"/>
    </row>
    <row r="4" spans="1:7">
      <c r="A4" s="171"/>
      <c r="B4" s="172"/>
      <c r="C4" s="173"/>
      <c r="D4" s="173"/>
      <c r="E4" s="174"/>
      <c r="F4" s="174"/>
      <c r="G4" s="174"/>
    </row>
    <row r="5" spans="1:7" ht="25.5">
      <c r="A5" s="175" t="s">
        <v>249</v>
      </c>
      <c r="B5" s="175" t="s">
        <v>239</v>
      </c>
      <c r="C5" s="175" t="s">
        <v>250</v>
      </c>
      <c r="D5" s="176" t="s">
        <v>251</v>
      </c>
      <c r="E5" s="40" t="s">
        <v>208</v>
      </c>
      <c r="F5" s="40" t="s">
        <v>209</v>
      </c>
      <c r="G5" s="40" t="s">
        <v>252</v>
      </c>
    </row>
    <row r="6" spans="1:7">
      <c r="A6" s="175"/>
      <c r="B6" s="175"/>
      <c r="C6" s="275" t="s">
        <v>203</v>
      </c>
      <c r="D6" s="275"/>
      <c r="E6" s="175" t="s">
        <v>253</v>
      </c>
      <c r="F6" s="175" t="s">
        <v>253</v>
      </c>
      <c r="G6" s="177"/>
    </row>
    <row r="7" spans="1:7">
      <c r="A7" s="1" t="s">
        <v>176</v>
      </c>
      <c r="B7" s="1" t="s">
        <v>177</v>
      </c>
      <c r="C7" s="1" t="s">
        <v>178</v>
      </c>
      <c r="D7" s="1">
        <v>4</v>
      </c>
      <c r="E7" s="1">
        <v>5</v>
      </c>
      <c r="F7" s="1">
        <v>6</v>
      </c>
      <c r="G7" s="1" t="s">
        <v>265</v>
      </c>
    </row>
    <row r="8" spans="1:7" ht="38.25">
      <c r="A8" s="178">
        <v>1</v>
      </c>
      <c r="B8" s="179" t="s">
        <v>254</v>
      </c>
      <c r="C8" s="180">
        <v>67.930000000000007</v>
      </c>
      <c r="D8" s="180">
        <v>1055.55</v>
      </c>
      <c r="E8" s="181">
        <v>200</v>
      </c>
      <c r="F8" s="182">
        <v>116.48</v>
      </c>
      <c r="G8" s="183">
        <f>C8+D8+F8</f>
        <v>1239.96</v>
      </c>
    </row>
    <row r="9" spans="1:7">
      <c r="A9" s="175"/>
      <c r="B9" s="175" t="s">
        <v>9</v>
      </c>
      <c r="C9" s="184">
        <f>SUM(C8)</f>
        <v>67.930000000000007</v>
      </c>
      <c r="D9" s="180">
        <f>SUM(D8)</f>
        <v>1055.55</v>
      </c>
      <c r="E9" s="184">
        <f>SUM(E8)</f>
        <v>200</v>
      </c>
      <c r="F9" s="184">
        <f>SUM(F8)</f>
        <v>116.48</v>
      </c>
      <c r="G9" s="185">
        <f>SUM(G8)</f>
        <v>1239.96</v>
      </c>
    </row>
  </sheetData>
  <mergeCells count="2">
    <mergeCell ref="C6:D6"/>
    <mergeCell ref="A2:G2"/>
  </mergeCells>
  <phoneticPr fontId="10" type="noConversion"/>
  <pageMargins left="0.9055118110236221" right="0.70866141732283472" top="0.74803149606299213" bottom="0.74803149606299213" header="0.31496062992125984" footer="0.31496062992125984"/>
  <pageSetup paperSize="9" orientation="landscape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"/>
  <sheetViews>
    <sheetView view="pageBreakPreview" zoomScale="60" workbookViewId="0">
      <selection activeCell="C3" sqref="C3"/>
    </sheetView>
  </sheetViews>
  <sheetFormatPr defaultRowHeight="15"/>
  <cols>
    <col min="6" max="6" width="9.140625" customWidth="1"/>
    <col min="9" max="9" width="7.42578125" customWidth="1"/>
    <col min="16" max="16" width="8.7109375" customWidth="1"/>
    <col min="18" max="18" width="8" customWidth="1"/>
    <col min="19" max="19" width="9.140625" customWidth="1"/>
    <col min="23" max="23" width="12.7109375" customWidth="1"/>
  </cols>
  <sheetData>
    <row r="1" spans="1:23">
      <c r="A1" s="277" t="s">
        <v>415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1:23" ht="102.75" customHeight="1">
      <c r="A2" s="186" t="s">
        <v>269</v>
      </c>
      <c r="B2" s="186" t="s">
        <v>270</v>
      </c>
      <c r="C2" s="186" t="s">
        <v>2</v>
      </c>
      <c r="D2" s="187" t="s">
        <v>3</v>
      </c>
      <c r="E2" s="186" t="s">
        <v>167</v>
      </c>
      <c r="F2" s="186" t="s">
        <v>271</v>
      </c>
      <c r="G2" s="186" t="s">
        <v>272</v>
      </c>
      <c r="H2" s="186" t="s">
        <v>273</v>
      </c>
      <c r="I2" s="186" t="s">
        <v>274</v>
      </c>
      <c r="J2" s="186" t="s">
        <v>275</v>
      </c>
      <c r="K2" s="186" t="s">
        <v>276</v>
      </c>
      <c r="L2" s="186" t="s">
        <v>277</v>
      </c>
      <c r="M2" s="186" t="s">
        <v>278</v>
      </c>
      <c r="N2" s="186" t="s">
        <v>279</v>
      </c>
      <c r="O2" s="186" t="s">
        <v>280</v>
      </c>
      <c r="P2" s="186" t="s">
        <v>281</v>
      </c>
      <c r="Q2" s="186" t="s">
        <v>282</v>
      </c>
      <c r="R2" s="186" t="s">
        <v>283</v>
      </c>
      <c r="S2" s="186" t="s">
        <v>284</v>
      </c>
      <c r="T2" s="186" t="s">
        <v>285</v>
      </c>
      <c r="U2" s="186" t="s">
        <v>286</v>
      </c>
      <c r="V2" s="186" t="s">
        <v>287</v>
      </c>
      <c r="W2" s="186" t="s">
        <v>288</v>
      </c>
    </row>
    <row r="3" spans="1:23" ht="75" customHeight="1">
      <c r="A3" s="136">
        <v>1</v>
      </c>
      <c r="B3" s="136" t="s">
        <v>237</v>
      </c>
      <c r="C3" s="188" t="s">
        <v>101</v>
      </c>
      <c r="D3" s="188" t="s">
        <v>121</v>
      </c>
      <c r="E3" s="141" t="s">
        <v>238</v>
      </c>
      <c r="F3" s="136">
        <v>80.16</v>
      </c>
      <c r="G3" s="189">
        <v>69.59</v>
      </c>
      <c r="H3" s="136">
        <v>4.93</v>
      </c>
      <c r="I3" s="136">
        <v>0</v>
      </c>
      <c r="J3" s="136">
        <v>41.41</v>
      </c>
      <c r="K3" s="136">
        <v>17.559999999999999</v>
      </c>
      <c r="L3" s="136">
        <v>276.27</v>
      </c>
      <c r="M3" s="136">
        <v>4.0599999999999996</v>
      </c>
      <c r="N3" s="136">
        <v>0</v>
      </c>
      <c r="O3" s="136">
        <v>0</v>
      </c>
      <c r="P3" s="136">
        <v>0.49</v>
      </c>
      <c r="Q3" s="136">
        <v>7.52</v>
      </c>
      <c r="R3" s="136">
        <v>0.13</v>
      </c>
      <c r="S3" s="136">
        <v>0.92</v>
      </c>
      <c r="T3" s="136">
        <v>0</v>
      </c>
      <c r="U3" s="136">
        <v>0</v>
      </c>
      <c r="V3" s="136">
        <v>214.53</v>
      </c>
      <c r="W3" s="190">
        <f>SUM(F3:V3)</f>
        <v>717.56999999999994</v>
      </c>
    </row>
  </sheetData>
  <mergeCells count="1">
    <mergeCell ref="A1:W1"/>
  </mergeCells>
  <pageMargins left="0.70866141732283472" right="0.70866141732283472" top="0.74803149606299213" bottom="0.74803149606299213" header="0.31496062992125984" footer="0.31496062992125984"/>
  <pageSetup paperSize="9" scale="62" orientation="landscape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8"/>
  <sheetViews>
    <sheetView view="pageBreakPreview" topLeftCell="L1" zoomScaleSheetLayoutView="100" workbookViewId="0">
      <pane ySplit="2" topLeftCell="A63" activePane="bottomLeft" state="frozen"/>
      <selection pane="bottomLeft" activeCell="W66" sqref="W66"/>
    </sheetView>
  </sheetViews>
  <sheetFormatPr defaultRowHeight="12"/>
  <cols>
    <col min="1" max="1" width="5.7109375" style="216" customWidth="1"/>
    <col min="2" max="2" width="22.5703125" style="79" customWidth="1"/>
    <col min="3" max="3" width="10.42578125" style="79" customWidth="1"/>
    <col min="4" max="4" width="9.140625" style="79" customWidth="1"/>
    <col min="5" max="5" width="11.7109375" style="79" customWidth="1"/>
    <col min="6" max="6" width="6.140625" style="79" customWidth="1"/>
    <col min="7" max="7" width="10.5703125" style="79" customWidth="1"/>
    <col min="8" max="8" width="5.5703125" style="79" customWidth="1"/>
    <col min="9" max="9" width="6.5703125" style="79" customWidth="1"/>
    <col min="10" max="10" width="7.140625" style="79" customWidth="1"/>
    <col min="11" max="11" width="8.140625" style="79" bestFit="1" customWidth="1"/>
    <col min="12" max="12" width="8.85546875" style="79" bestFit="1" customWidth="1"/>
    <col min="13" max="13" width="5.5703125" style="79" customWidth="1"/>
    <col min="14" max="14" width="5.140625" style="79" customWidth="1"/>
    <col min="15" max="15" width="8.85546875" style="79" customWidth="1"/>
    <col min="16" max="16" width="6.7109375" style="79" customWidth="1"/>
    <col min="17" max="17" width="7" style="79" customWidth="1"/>
    <col min="18" max="18" width="6.7109375" style="79" bestFit="1" customWidth="1"/>
    <col min="19" max="19" width="6.85546875" style="79" customWidth="1"/>
    <col min="20" max="20" width="8.85546875" style="79" customWidth="1"/>
    <col min="21" max="21" width="6.5703125" style="79" customWidth="1"/>
    <col min="22" max="22" width="7.140625" style="79" customWidth="1"/>
    <col min="23" max="23" width="8.42578125" style="79" customWidth="1"/>
    <col min="24" max="16384" width="9.140625" style="166"/>
  </cols>
  <sheetData>
    <row r="1" spans="1:26">
      <c r="A1" s="278" t="s">
        <v>434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1:26" ht="84">
      <c r="A2" s="201" t="s">
        <v>269</v>
      </c>
      <c r="B2" s="192" t="s">
        <v>270</v>
      </c>
      <c r="C2" s="192" t="s">
        <v>2</v>
      </c>
      <c r="D2" s="193" t="s">
        <v>3</v>
      </c>
      <c r="E2" s="192" t="s">
        <v>167</v>
      </c>
      <c r="F2" s="192" t="s">
        <v>271</v>
      </c>
      <c r="G2" s="192" t="s">
        <v>272</v>
      </c>
      <c r="H2" s="192" t="s">
        <v>273</v>
      </c>
      <c r="I2" s="192" t="s">
        <v>274</v>
      </c>
      <c r="J2" s="192" t="s">
        <v>275</v>
      </c>
      <c r="K2" s="192" t="s">
        <v>276</v>
      </c>
      <c r="L2" s="192" t="s">
        <v>277</v>
      </c>
      <c r="M2" s="192" t="s">
        <v>278</v>
      </c>
      <c r="N2" s="192" t="s">
        <v>279</v>
      </c>
      <c r="O2" s="192" t="s">
        <v>280</v>
      </c>
      <c r="P2" s="192" t="s">
        <v>281</v>
      </c>
      <c r="Q2" s="192" t="s">
        <v>282</v>
      </c>
      <c r="R2" s="192" t="s">
        <v>283</v>
      </c>
      <c r="S2" s="192" t="s">
        <v>284</v>
      </c>
      <c r="T2" s="192" t="s">
        <v>285</v>
      </c>
      <c r="U2" s="192" t="s">
        <v>286</v>
      </c>
      <c r="V2" s="192" t="s">
        <v>435</v>
      </c>
      <c r="W2" s="192" t="s">
        <v>288</v>
      </c>
    </row>
    <row r="3" spans="1:26" s="205" customFormat="1" ht="39" customHeight="1">
      <c r="A3" s="202">
        <v>1</v>
      </c>
      <c r="B3" s="58" t="s">
        <v>15</v>
      </c>
      <c r="C3" s="58" t="s">
        <v>16</v>
      </c>
      <c r="D3" s="61" t="s">
        <v>147</v>
      </c>
      <c r="E3" s="57" t="s">
        <v>17</v>
      </c>
      <c r="F3" s="194">
        <f>'Pvt.Sez Exports '!I7</f>
        <v>0</v>
      </c>
      <c r="G3" s="194">
        <v>0</v>
      </c>
      <c r="H3" s="194">
        <v>0</v>
      </c>
      <c r="I3" s="194">
        <v>0</v>
      </c>
      <c r="J3" s="194">
        <v>0</v>
      </c>
      <c r="K3" s="194">
        <v>0</v>
      </c>
      <c r="L3" s="194">
        <v>0</v>
      </c>
      <c r="M3" s="194">
        <v>0</v>
      </c>
      <c r="N3" s="194">
        <v>0</v>
      </c>
      <c r="O3" s="194">
        <v>0</v>
      </c>
      <c r="P3" s="194">
        <v>0</v>
      </c>
      <c r="Q3" s="194">
        <v>0</v>
      </c>
      <c r="R3" s="194">
        <v>0</v>
      </c>
      <c r="S3" s="194">
        <v>0</v>
      </c>
      <c r="T3" s="194">
        <v>0</v>
      </c>
      <c r="U3" s="194">
        <v>0</v>
      </c>
      <c r="V3" s="194">
        <v>0</v>
      </c>
      <c r="W3" s="219">
        <v>0</v>
      </c>
      <c r="X3" s="203"/>
      <c r="Y3" s="204"/>
      <c r="Z3" s="203"/>
    </row>
    <row r="4" spans="1:26" s="205" customFormat="1" ht="39" customHeight="1">
      <c r="A4" s="202">
        <v>2</v>
      </c>
      <c r="B4" s="58" t="s">
        <v>18</v>
      </c>
      <c r="C4" s="58" t="s">
        <v>19</v>
      </c>
      <c r="D4" s="74" t="s">
        <v>6</v>
      </c>
      <c r="E4" s="57" t="s">
        <v>17</v>
      </c>
      <c r="F4" s="194">
        <v>0</v>
      </c>
      <c r="G4" s="194">
        <f>'Pvt.Sez Exports '!I8</f>
        <v>2184.1799999999998</v>
      </c>
      <c r="H4" s="194">
        <v>0</v>
      </c>
      <c r="I4" s="194">
        <v>0</v>
      </c>
      <c r="J4" s="194">
        <v>0</v>
      </c>
      <c r="K4" s="194">
        <v>0</v>
      </c>
      <c r="L4" s="194">
        <v>0</v>
      </c>
      <c r="M4" s="194">
        <v>0</v>
      </c>
      <c r="N4" s="194">
        <v>0</v>
      </c>
      <c r="O4" s="194">
        <v>0</v>
      </c>
      <c r="P4" s="194">
        <v>0</v>
      </c>
      <c r="Q4" s="194">
        <v>0</v>
      </c>
      <c r="R4" s="194">
        <v>0</v>
      </c>
      <c r="S4" s="194">
        <v>0</v>
      </c>
      <c r="T4" s="194">
        <v>0</v>
      </c>
      <c r="U4" s="194">
        <v>0</v>
      </c>
      <c r="V4" s="194">
        <v>0</v>
      </c>
      <c r="W4" s="219">
        <f>SUM(F4:V4)</f>
        <v>2184.1799999999998</v>
      </c>
      <c r="X4" s="206"/>
      <c r="Y4" s="204"/>
      <c r="Z4" s="206"/>
    </row>
    <row r="5" spans="1:26" s="205" customFormat="1" ht="39" customHeight="1">
      <c r="A5" s="202">
        <v>3</v>
      </c>
      <c r="B5" s="58" t="s">
        <v>308</v>
      </c>
      <c r="C5" s="58" t="s">
        <v>20</v>
      </c>
      <c r="D5" s="61" t="s">
        <v>90</v>
      </c>
      <c r="E5" s="57" t="s">
        <v>21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f>'Pvt.Sez Exports '!I9</f>
        <v>3003.33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/>
      <c r="W5" s="219">
        <f t="shared" ref="W5:W63" si="0">SUM(F5:V5)</f>
        <v>3003.33</v>
      </c>
      <c r="X5" s="206"/>
      <c r="Y5" s="204"/>
      <c r="Z5" s="206"/>
    </row>
    <row r="6" spans="1:26" s="205" customFormat="1" ht="39" customHeight="1">
      <c r="A6" s="202">
        <v>4</v>
      </c>
      <c r="B6" s="58" t="s">
        <v>22</v>
      </c>
      <c r="C6" s="58" t="s">
        <v>23</v>
      </c>
      <c r="D6" s="74" t="s">
        <v>6</v>
      </c>
      <c r="E6" s="57" t="s">
        <v>24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219">
        <f t="shared" si="0"/>
        <v>0</v>
      </c>
      <c r="X6" s="203"/>
      <c r="Y6" s="204"/>
      <c r="Z6" s="203"/>
    </row>
    <row r="7" spans="1:26" s="205" customFormat="1" ht="39" customHeight="1">
      <c r="A7" s="202">
        <v>5</v>
      </c>
      <c r="B7" s="58" t="s">
        <v>25</v>
      </c>
      <c r="C7" s="58" t="s">
        <v>23</v>
      </c>
      <c r="D7" s="74" t="s">
        <v>6</v>
      </c>
      <c r="E7" s="57" t="s">
        <v>26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219">
        <f t="shared" si="0"/>
        <v>0</v>
      </c>
      <c r="X7" s="203"/>
      <c r="Y7" s="204"/>
      <c r="Z7" s="203"/>
    </row>
    <row r="8" spans="1:26" s="205" customFormat="1" ht="39" customHeight="1">
      <c r="A8" s="202">
        <v>6</v>
      </c>
      <c r="B8" s="58" t="s">
        <v>27</v>
      </c>
      <c r="C8" s="58" t="s">
        <v>28</v>
      </c>
      <c r="D8" s="74" t="s">
        <v>6</v>
      </c>
      <c r="E8" s="57" t="s">
        <v>29</v>
      </c>
      <c r="F8" s="194">
        <v>0</v>
      </c>
      <c r="G8" s="194">
        <f>'Pvt.Sez Exports '!I12</f>
        <v>10.61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219">
        <f t="shared" si="0"/>
        <v>10.61</v>
      </c>
      <c r="X8" s="206"/>
      <c r="Y8" s="204"/>
      <c r="Z8" s="206"/>
    </row>
    <row r="9" spans="1:26" s="205" customFormat="1" ht="39" customHeight="1">
      <c r="A9" s="202">
        <v>7</v>
      </c>
      <c r="B9" s="58" t="s">
        <v>30</v>
      </c>
      <c r="C9" s="58" t="s">
        <v>28</v>
      </c>
      <c r="D9" s="74" t="s">
        <v>6</v>
      </c>
      <c r="E9" s="57" t="s">
        <v>31</v>
      </c>
      <c r="F9" s="194">
        <v>0</v>
      </c>
      <c r="G9" s="194">
        <f>'Pvt.Sez Exports '!I13</f>
        <v>0.62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219">
        <f t="shared" si="0"/>
        <v>0.62</v>
      </c>
      <c r="X9" s="206"/>
      <c r="Y9" s="204"/>
      <c r="Z9" s="206"/>
    </row>
    <row r="10" spans="1:26" s="205" customFormat="1" ht="39" customHeight="1">
      <c r="A10" s="202">
        <v>8</v>
      </c>
      <c r="B10" s="58" t="s">
        <v>32</v>
      </c>
      <c r="C10" s="58" t="s">
        <v>28</v>
      </c>
      <c r="D10" s="61" t="s">
        <v>33</v>
      </c>
      <c r="E10" s="57" t="s">
        <v>34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f>'Pvt.Sez Exports '!I14</f>
        <v>5117.7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219">
        <f t="shared" si="0"/>
        <v>5117.7</v>
      </c>
      <c r="X10" s="206"/>
      <c r="Y10" s="204"/>
      <c r="Z10" s="206"/>
    </row>
    <row r="11" spans="1:26" s="205" customFormat="1" ht="39" customHeight="1">
      <c r="A11" s="202">
        <v>9</v>
      </c>
      <c r="B11" s="58" t="s">
        <v>35</v>
      </c>
      <c r="C11" s="58" t="s">
        <v>36</v>
      </c>
      <c r="D11" s="61" t="s">
        <v>37</v>
      </c>
      <c r="E11" s="57" t="s">
        <v>17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219">
        <f t="shared" si="0"/>
        <v>0</v>
      </c>
      <c r="X11" s="203"/>
      <c r="Y11" s="204"/>
      <c r="Z11" s="203"/>
    </row>
    <row r="12" spans="1:26" ht="39" customHeight="1">
      <c r="A12" s="202">
        <v>10</v>
      </c>
      <c r="B12" s="58" t="s">
        <v>38</v>
      </c>
      <c r="C12" s="58" t="s">
        <v>28</v>
      </c>
      <c r="D12" s="61" t="s">
        <v>39</v>
      </c>
      <c r="E12" s="57" t="s">
        <v>40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f>'Pvt.Sez Exports '!I16</f>
        <v>10.58</v>
      </c>
      <c r="S12" s="194">
        <v>0</v>
      </c>
      <c r="T12" s="194">
        <v>0</v>
      </c>
      <c r="U12" s="194">
        <v>0</v>
      </c>
      <c r="V12" s="194">
        <v>0</v>
      </c>
      <c r="W12" s="219">
        <f t="shared" si="0"/>
        <v>10.58</v>
      </c>
      <c r="X12" s="206"/>
      <c r="Y12" s="204"/>
      <c r="Z12" s="206"/>
    </row>
    <row r="13" spans="1:26" s="205" customFormat="1" ht="39" customHeight="1">
      <c r="A13" s="202">
        <v>11</v>
      </c>
      <c r="B13" s="58" t="s">
        <v>41</v>
      </c>
      <c r="C13" s="58" t="s">
        <v>42</v>
      </c>
      <c r="D13" s="74" t="s">
        <v>6</v>
      </c>
      <c r="E13" s="57" t="s">
        <v>43</v>
      </c>
      <c r="F13" s="194">
        <v>0</v>
      </c>
      <c r="G13" s="194">
        <f>'Pvt.Sez Exports '!I17</f>
        <v>3905.17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219">
        <f t="shared" si="0"/>
        <v>3905.17</v>
      </c>
      <c r="X13" s="206"/>
      <c r="Y13" s="204"/>
      <c r="Z13" s="206"/>
    </row>
    <row r="14" spans="1:26" s="205" customFormat="1" ht="39" customHeight="1">
      <c r="A14" s="202">
        <v>12</v>
      </c>
      <c r="B14" s="58" t="s">
        <v>44</v>
      </c>
      <c r="C14" s="58" t="s">
        <v>42</v>
      </c>
      <c r="D14" s="74" t="s">
        <v>6</v>
      </c>
      <c r="E14" s="57" t="s">
        <v>45</v>
      </c>
      <c r="F14" s="194">
        <v>0</v>
      </c>
      <c r="G14" s="194">
        <f>'Pvt.Sez Exports '!I18</f>
        <v>3113.93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  <c r="O14" s="194">
        <v>0</v>
      </c>
      <c r="P14" s="194">
        <v>0</v>
      </c>
      <c r="Q14" s="194">
        <v>0</v>
      </c>
      <c r="R14" s="194">
        <v>0</v>
      </c>
      <c r="S14" s="194">
        <v>0</v>
      </c>
      <c r="T14" s="194">
        <v>0</v>
      </c>
      <c r="U14" s="194">
        <v>0</v>
      </c>
      <c r="V14" s="194">
        <v>0</v>
      </c>
      <c r="W14" s="219">
        <f t="shared" si="0"/>
        <v>3113.93</v>
      </c>
      <c r="X14" s="206"/>
      <c r="Y14" s="204"/>
      <c r="Z14" s="206"/>
    </row>
    <row r="15" spans="1:26" s="205" customFormat="1" ht="39" customHeight="1">
      <c r="A15" s="202">
        <v>13</v>
      </c>
      <c r="B15" s="58" t="s">
        <v>48</v>
      </c>
      <c r="C15" s="58" t="s">
        <v>49</v>
      </c>
      <c r="D15" s="74" t="s">
        <v>6</v>
      </c>
      <c r="E15" s="57" t="s">
        <v>47</v>
      </c>
      <c r="F15" s="194">
        <v>0</v>
      </c>
      <c r="G15" s="194">
        <f>'Pvt.Sez Exports '!I19</f>
        <v>3.3699999999999997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219">
        <f t="shared" si="0"/>
        <v>3.3699999999999997</v>
      </c>
      <c r="X15" s="206"/>
      <c r="Y15" s="204"/>
      <c r="Z15" s="206"/>
    </row>
    <row r="16" spans="1:26" s="205" customFormat="1" ht="39" customHeight="1">
      <c r="A16" s="202">
        <v>14</v>
      </c>
      <c r="B16" s="58" t="s">
        <v>388</v>
      </c>
      <c r="C16" s="58" t="s">
        <v>42</v>
      </c>
      <c r="D16" s="74" t="s">
        <v>6</v>
      </c>
      <c r="E16" s="57" t="s">
        <v>50</v>
      </c>
      <c r="F16" s="194">
        <v>0</v>
      </c>
      <c r="G16" s="194">
        <f>'Pvt.Sez Exports '!I20</f>
        <v>3138.29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219">
        <f t="shared" si="0"/>
        <v>3138.29</v>
      </c>
      <c r="X16" s="206"/>
      <c r="Y16" s="204"/>
      <c r="Z16" s="206"/>
    </row>
    <row r="17" spans="1:26" s="205" customFormat="1" ht="39" customHeight="1">
      <c r="A17" s="202">
        <v>15</v>
      </c>
      <c r="B17" s="58" t="s">
        <v>51</v>
      </c>
      <c r="C17" s="58" t="s">
        <v>52</v>
      </c>
      <c r="D17" s="74" t="s">
        <v>6</v>
      </c>
      <c r="E17" s="57" t="s">
        <v>53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219">
        <f t="shared" si="0"/>
        <v>0</v>
      </c>
      <c r="X17" s="206"/>
      <c r="Y17" s="204"/>
      <c r="Z17" s="206"/>
    </row>
    <row r="18" spans="1:26" s="205" customFormat="1" ht="39" customHeight="1">
      <c r="A18" s="202">
        <v>16</v>
      </c>
      <c r="B18" s="58" t="s">
        <v>54</v>
      </c>
      <c r="C18" s="58" t="s">
        <v>55</v>
      </c>
      <c r="D18" s="74" t="s">
        <v>6</v>
      </c>
      <c r="E18" s="57" t="s">
        <v>21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219">
        <f t="shared" si="0"/>
        <v>0</v>
      </c>
      <c r="X18" s="206"/>
      <c r="Y18" s="204"/>
      <c r="Z18" s="206"/>
    </row>
    <row r="19" spans="1:26" s="205" customFormat="1" ht="39" customHeight="1">
      <c r="A19" s="202">
        <v>17</v>
      </c>
      <c r="B19" s="58" t="s">
        <v>56</v>
      </c>
      <c r="C19" s="58" t="s">
        <v>57</v>
      </c>
      <c r="D19" s="74" t="s">
        <v>6</v>
      </c>
      <c r="E19" s="57" t="s">
        <v>21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219">
        <f t="shared" si="0"/>
        <v>0</v>
      </c>
      <c r="X19" s="207"/>
      <c r="Y19" s="204"/>
      <c r="Z19" s="207"/>
    </row>
    <row r="20" spans="1:26" s="205" customFormat="1" ht="39" customHeight="1">
      <c r="A20" s="202">
        <v>18</v>
      </c>
      <c r="B20" s="58" t="s">
        <v>58</v>
      </c>
      <c r="C20" s="58" t="s">
        <v>59</v>
      </c>
      <c r="D20" s="74" t="s">
        <v>6</v>
      </c>
      <c r="E20" s="57" t="s">
        <v>60</v>
      </c>
      <c r="F20" s="194">
        <v>0</v>
      </c>
      <c r="G20" s="194">
        <f>'Pvt.Sez Exports '!I24</f>
        <v>17.04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/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219">
        <f t="shared" si="0"/>
        <v>17.04</v>
      </c>
      <c r="X20" s="206"/>
      <c r="Y20" s="204"/>
      <c r="Z20" s="206"/>
    </row>
    <row r="21" spans="1:26" s="205" customFormat="1" ht="39" customHeight="1">
      <c r="A21" s="202">
        <v>19</v>
      </c>
      <c r="B21" s="58" t="s">
        <v>61</v>
      </c>
      <c r="C21" s="58" t="s">
        <v>62</v>
      </c>
      <c r="D21" s="74" t="s">
        <v>6</v>
      </c>
      <c r="E21" s="57" t="s">
        <v>63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219">
        <f t="shared" si="0"/>
        <v>0</v>
      </c>
      <c r="X21" s="207"/>
      <c r="Y21" s="204"/>
      <c r="Z21" s="207"/>
    </row>
    <row r="22" spans="1:26" s="205" customFormat="1" ht="39" customHeight="1">
      <c r="A22" s="202">
        <v>20</v>
      </c>
      <c r="B22" s="58" t="s">
        <v>64</v>
      </c>
      <c r="C22" s="58" t="s">
        <v>62</v>
      </c>
      <c r="D22" s="74" t="s">
        <v>6</v>
      </c>
      <c r="E22" s="57" t="s">
        <v>65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219">
        <f t="shared" si="0"/>
        <v>0</v>
      </c>
      <c r="X22" s="207"/>
      <c r="Y22" s="204"/>
      <c r="Z22" s="207"/>
    </row>
    <row r="23" spans="1:26" s="205" customFormat="1" ht="39" customHeight="1">
      <c r="A23" s="202">
        <v>21</v>
      </c>
      <c r="B23" s="58" t="s">
        <v>321</v>
      </c>
      <c r="C23" s="58" t="s">
        <v>66</v>
      </c>
      <c r="D23" s="74" t="s">
        <v>6</v>
      </c>
      <c r="E23" s="57" t="s">
        <v>67</v>
      </c>
      <c r="F23" s="194">
        <v>0</v>
      </c>
      <c r="G23" s="194">
        <f>'Pvt.Sez Exports '!I27</f>
        <v>1144.1600000000001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219">
        <f t="shared" si="0"/>
        <v>1144.1600000000001</v>
      </c>
      <c r="X23" s="208"/>
      <c r="Y23" s="204"/>
      <c r="Z23" s="208"/>
    </row>
    <row r="24" spans="1:26" s="205" customFormat="1" ht="39" customHeight="1">
      <c r="A24" s="202">
        <v>22</v>
      </c>
      <c r="B24" s="58" t="s">
        <v>322</v>
      </c>
      <c r="C24" s="58" t="s">
        <v>68</v>
      </c>
      <c r="D24" s="74" t="s">
        <v>6</v>
      </c>
      <c r="E24" s="57" t="s">
        <v>323</v>
      </c>
      <c r="F24" s="194">
        <v>0</v>
      </c>
      <c r="G24" s="194">
        <f>'Pvt.Sez Exports '!I28</f>
        <v>60.05</v>
      </c>
      <c r="H24" s="194">
        <v>0</v>
      </c>
      <c r="I24" s="194">
        <v>0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  <c r="S24" s="194">
        <v>0</v>
      </c>
      <c r="T24" s="194">
        <v>0</v>
      </c>
      <c r="U24" s="194">
        <v>0</v>
      </c>
      <c r="V24" s="194">
        <v>0</v>
      </c>
      <c r="W24" s="219">
        <f t="shared" si="0"/>
        <v>60.05</v>
      </c>
      <c r="X24" s="208"/>
      <c r="Y24" s="204"/>
      <c r="Z24" s="208"/>
    </row>
    <row r="25" spans="1:26" s="205" customFormat="1" ht="39" customHeight="1">
      <c r="A25" s="202">
        <v>23</v>
      </c>
      <c r="B25" s="58" t="s">
        <v>70</v>
      </c>
      <c r="C25" s="58" t="s">
        <v>71</v>
      </c>
      <c r="D25" s="74" t="s">
        <v>6</v>
      </c>
      <c r="E25" s="57" t="s">
        <v>31</v>
      </c>
      <c r="F25" s="194">
        <v>0</v>
      </c>
      <c r="G25" s="194">
        <f>'Pvt.Sez Exports '!I29</f>
        <v>353.59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219">
        <f t="shared" si="0"/>
        <v>353.59</v>
      </c>
      <c r="X25" s="206"/>
      <c r="Y25" s="204"/>
      <c r="Z25" s="206"/>
    </row>
    <row r="26" spans="1:26" s="205" customFormat="1" ht="39" customHeight="1">
      <c r="A26" s="202">
        <v>24</v>
      </c>
      <c r="B26" s="58" t="s">
        <v>72</v>
      </c>
      <c r="C26" s="58" t="s">
        <v>66</v>
      </c>
      <c r="D26" s="74" t="s">
        <v>6</v>
      </c>
      <c r="E26" s="57" t="s">
        <v>73</v>
      </c>
      <c r="F26" s="194">
        <v>0</v>
      </c>
      <c r="G26" s="194">
        <f>'Pvt.Sez Exports '!I30</f>
        <v>2156.36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219">
        <f t="shared" si="0"/>
        <v>2156.36</v>
      </c>
      <c r="X26" s="206"/>
      <c r="Y26" s="204"/>
      <c r="Z26" s="206"/>
    </row>
    <row r="27" spans="1:26" s="205" customFormat="1" ht="39" customHeight="1">
      <c r="A27" s="202">
        <v>25</v>
      </c>
      <c r="B27" s="58" t="s">
        <v>74</v>
      </c>
      <c r="C27" s="58" t="s">
        <v>75</v>
      </c>
      <c r="D27" s="74" t="s">
        <v>6</v>
      </c>
      <c r="E27" s="57" t="s">
        <v>29</v>
      </c>
      <c r="F27" s="194">
        <v>0</v>
      </c>
      <c r="G27" s="194">
        <f>'Pvt.Sez Exports '!I31</f>
        <v>330.22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219">
        <f t="shared" si="0"/>
        <v>330.22</v>
      </c>
      <c r="X27" s="206"/>
      <c r="Y27" s="204"/>
      <c r="Z27" s="206"/>
    </row>
    <row r="28" spans="1:26" s="205" customFormat="1" ht="39" customHeight="1">
      <c r="A28" s="202">
        <v>26</v>
      </c>
      <c r="B28" s="58" t="s">
        <v>76</v>
      </c>
      <c r="C28" s="58" t="s">
        <v>77</v>
      </c>
      <c r="D28" s="74" t="s">
        <v>6</v>
      </c>
      <c r="E28" s="57" t="s">
        <v>78</v>
      </c>
      <c r="F28" s="194">
        <v>0</v>
      </c>
      <c r="G28" s="194">
        <f>'Pvt.Sez Exports '!I32</f>
        <v>884.51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219">
        <f t="shared" si="0"/>
        <v>884.51</v>
      </c>
      <c r="X28" s="206"/>
      <c r="Y28" s="204"/>
      <c r="Z28" s="206"/>
    </row>
    <row r="29" spans="1:26" s="205" customFormat="1" ht="39" customHeight="1">
      <c r="A29" s="202">
        <v>27</v>
      </c>
      <c r="B29" s="58" t="s">
        <v>79</v>
      </c>
      <c r="C29" s="58" t="s">
        <v>46</v>
      </c>
      <c r="D29" s="74" t="s">
        <v>6</v>
      </c>
      <c r="E29" s="57" t="s">
        <v>80</v>
      </c>
      <c r="F29" s="194">
        <v>0</v>
      </c>
      <c r="G29" s="194">
        <f>'Pvt.Sez Exports '!I33</f>
        <v>2183.91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219">
        <f t="shared" si="0"/>
        <v>2183.91</v>
      </c>
      <c r="X29" s="206"/>
      <c r="Y29" s="204"/>
      <c r="Z29" s="206"/>
    </row>
    <row r="30" spans="1:26" s="205" customFormat="1" ht="39" customHeight="1">
      <c r="A30" s="202">
        <v>28</v>
      </c>
      <c r="B30" s="58" t="s">
        <v>81</v>
      </c>
      <c r="C30" s="58" t="s">
        <v>46</v>
      </c>
      <c r="D30" s="74" t="s">
        <v>6</v>
      </c>
      <c r="E30" s="57" t="s">
        <v>47</v>
      </c>
      <c r="F30" s="194">
        <v>0</v>
      </c>
      <c r="G30" s="194">
        <f>'Pvt.Sez Exports '!I34</f>
        <v>144.85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4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219">
        <f t="shared" si="0"/>
        <v>144.85</v>
      </c>
      <c r="X30" s="206"/>
      <c r="Y30" s="204"/>
      <c r="Z30" s="206"/>
    </row>
    <row r="31" spans="1:26" s="205" customFormat="1" ht="39" customHeight="1">
      <c r="A31" s="202">
        <v>29</v>
      </c>
      <c r="B31" s="58" t="s">
        <v>82</v>
      </c>
      <c r="C31" s="58" t="s">
        <v>83</v>
      </c>
      <c r="D31" s="74" t="s">
        <v>6</v>
      </c>
      <c r="E31" s="57" t="s">
        <v>29</v>
      </c>
      <c r="F31" s="194">
        <v>0</v>
      </c>
      <c r="G31" s="194">
        <f>'Pvt.Sez Exports '!I35</f>
        <v>2245.71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219">
        <f t="shared" si="0"/>
        <v>2245.71</v>
      </c>
      <c r="X31" s="206"/>
      <c r="Y31" s="204"/>
      <c r="Z31" s="206"/>
    </row>
    <row r="32" spans="1:26" ht="39" customHeight="1">
      <c r="A32" s="202">
        <v>30</v>
      </c>
      <c r="B32" s="58" t="s">
        <v>84</v>
      </c>
      <c r="C32" s="58" t="s">
        <v>49</v>
      </c>
      <c r="D32" s="74" t="s">
        <v>6</v>
      </c>
      <c r="E32" s="57" t="s">
        <v>85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219">
        <f t="shared" si="0"/>
        <v>0</v>
      </c>
      <c r="X32" s="209"/>
      <c r="Y32" s="204"/>
      <c r="Z32" s="209"/>
    </row>
    <row r="33" spans="1:26" s="205" customFormat="1" ht="39" customHeight="1">
      <c r="A33" s="202">
        <v>31</v>
      </c>
      <c r="B33" s="58" t="s">
        <v>86</v>
      </c>
      <c r="C33" s="58" t="s">
        <v>87</v>
      </c>
      <c r="D33" s="74" t="s">
        <v>6</v>
      </c>
      <c r="E33" s="57" t="s">
        <v>80</v>
      </c>
      <c r="F33" s="194">
        <v>0</v>
      </c>
      <c r="G33" s="194">
        <f>'Pvt.Sez Exports '!I37</f>
        <v>2693.56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219">
        <f t="shared" si="0"/>
        <v>2693.56</v>
      </c>
      <c r="X33" s="206"/>
      <c r="Y33" s="204"/>
      <c r="Z33" s="206"/>
    </row>
    <row r="34" spans="1:26" s="205" customFormat="1" ht="39" customHeight="1">
      <c r="A34" s="202">
        <v>32</v>
      </c>
      <c r="B34" s="58" t="s">
        <v>88</v>
      </c>
      <c r="C34" s="58" t="s">
        <v>89</v>
      </c>
      <c r="D34" s="63" t="s">
        <v>90</v>
      </c>
      <c r="E34" s="54" t="s">
        <v>303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f>'Pvt.Sez Exports '!I38</f>
        <v>1897.95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219">
        <f t="shared" si="0"/>
        <v>1897.95</v>
      </c>
      <c r="X34" s="210"/>
      <c r="Y34" s="204"/>
      <c r="Z34" s="210"/>
    </row>
    <row r="35" spans="1:26" ht="39" customHeight="1">
      <c r="A35" s="202">
        <v>33</v>
      </c>
      <c r="B35" s="58" t="s">
        <v>92</v>
      </c>
      <c r="C35" s="58" t="s">
        <v>93</v>
      </c>
      <c r="D35" s="63" t="s">
        <v>94</v>
      </c>
      <c r="E35" s="54" t="s">
        <v>95</v>
      </c>
      <c r="F35" s="194">
        <v>0</v>
      </c>
      <c r="G35" s="194">
        <v>0</v>
      </c>
      <c r="H35" s="194">
        <v>0</v>
      </c>
      <c r="I35" s="194">
        <v>0</v>
      </c>
      <c r="J35" s="194">
        <v>0</v>
      </c>
      <c r="K35" s="194">
        <v>0</v>
      </c>
      <c r="L35" s="194">
        <v>0</v>
      </c>
      <c r="M35" s="194">
        <v>0</v>
      </c>
      <c r="N35" s="194">
        <v>0</v>
      </c>
      <c r="O35" s="194">
        <f>'Pvt.Sez Exports '!I39</f>
        <v>546.70000000000005</v>
      </c>
      <c r="P35" s="194">
        <v>0</v>
      </c>
      <c r="Q35" s="194">
        <v>0</v>
      </c>
      <c r="R35" s="194">
        <v>0</v>
      </c>
      <c r="S35" s="194">
        <v>0</v>
      </c>
      <c r="T35" s="194">
        <v>0</v>
      </c>
      <c r="U35" s="194">
        <v>0</v>
      </c>
      <c r="V35" s="194">
        <v>0</v>
      </c>
      <c r="W35" s="219">
        <f t="shared" si="0"/>
        <v>546.70000000000005</v>
      </c>
      <c r="X35" s="210"/>
      <c r="Y35" s="204"/>
      <c r="Z35" s="210"/>
    </row>
    <row r="36" spans="1:26" s="205" customFormat="1" ht="39" customHeight="1">
      <c r="A36" s="202">
        <v>34</v>
      </c>
      <c r="B36" s="58" t="s">
        <v>96</v>
      </c>
      <c r="C36" s="58" t="s">
        <v>97</v>
      </c>
      <c r="D36" s="63" t="s">
        <v>98</v>
      </c>
      <c r="E36" s="54" t="s">
        <v>99</v>
      </c>
      <c r="F36" s="194">
        <v>0</v>
      </c>
      <c r="G36" s="194">
        <v>0</v>
      </c>
      <c r="H36" s="194">
        <v>0</v>
      </c>
      <c r="I36" s="194">
        <v>0</v>
      </c>
      <c r="J36" s="194">
        <v>0</v>
      </c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4">
        <v>0</v>
      </c>
      <c r="Q36" s="194">
        <v>0</v>
      </c>
      <c r="R36" s="194">
        <v>0</v>
      </c>
      <c r="S36" s="194">
        <v>0</v>
      </c>
      <c r="T36" s="194">
        <v>0</v>
      </c>
      <c r="U36" s="194">
        <v>0</v>
      </c>
      <c r="V36" s="194">
        <v>0</v>
      </c>
      <c r="W36" s="219">
        <f t="shared" si="0"/>
        <v>0</v>
      </c>
      <c r="X36" s="211"/>
      <c r="Y36" s="204"/>
      <c r="Z36" s="211"/>
    </row>
    <row r="37" spans="1:26" s="205" customFormat="1" ht="39" customHeight="1">
      <c r="A37" s="202">
        <v>35</v>
      </c>
      <c r="B37" s="58" t="s">
        <v>100</v>
      </c>
      <c r="C37" s="58" t="s">
        <v>101</v>
      </c>
      <c r="D37" s="74" t="s">
        <v>6</v>
      </c>
      <c r="E37" s="54" t="s">
        <v>102</v>
      </c>
      <c r="F37" s="194">
        <v>0</v>
      </c>
      <c r="G37" s="194">
        <f>'Pvt.Sez Exports '!I41</f>
        <v>28.97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4">
        <v>0</v>
      </c>
      <c r="R37" s="194">
        <v>0</v>
      </c>
      <c r="S37" s="194">
        <v>0</v>
      </c>
      <c r="T37" s="194">
        <v>0</v>
      </c>
      <c r="U37" s="194">
        <v>0</v>
      </c>
      <c r="V37" s="194">
        <v>0</v>
      </c>
      <c r="W37" s="219">
        <f t="shared" si="0"/>
        <v>28.97</v>
      </c>
      <c r="X37" s="210"/>
      <c r="Y37" s="204"/>
      <c r="Z37" s="210"/>
    </row>
    <row r="38" spans="1:26" s="79" customFormat="1" ht="39" customHeight="1">
      <c r="A38" s="202">
        <v>36</v>
      </c>
      <c r="B38" s="58" t="s">
        <v>103</v>
      </c>
      <c r="C38" s="58" t="s">
        <v>104</v>
      </c>
      <c r="D38" s="63" t="s">
        <v>90</v>
      </c>
      <c r="E38" s="54" t="s">
        <v>105</v>
      </c>
      <c r="F38" s="194">
        <v>0</v>
      </c>
      <c r="G38" s="194">
        <v>0</v>
      </c>
      <c r="H38" s="194">
        <v>0</v>
      </c>
      <c r="I38" s="194">
        <v>0</v>
      </c>
      <c r="J38" s="194">
        <v>0</v>
      </c>
      <c r="K38" s="194">
        <v>0</v>
      </c>
      <c r="L38" s="194">
        <f>'Pvt.Sez Exports '!I42</f>
        <v>326.32</v>
      </c>
      <c r="M38" s="194">
        <v>0</v>
      </c>
      <c r="N38" s="194">
        <v>0</v>
      </c>
      <c r="O38" s="194">
        <v>0</v>
      </c>
      <c r="P38" s="194">
        <v>0</v>
      </c>
      <c r="Q38" s="194">
        <v>0</v>
      </c>
      <c r="R38" s="194">
        <v>0</v>
      </c>
      <c r="S38" s="194">
        <v>0</v>
      </c>
      <c r="T38" s="194">
        <v>0</v>
      </c>
      <c r="U38" s="194">
        <v>0</v>
      </c>
      <c r="V38" s="194">
        <v>0</v>
      </c>
      <c r="W38" s="219">
        <f t="shared" si="0"/>
        <v>326.32</v>
      </c>
      <c r="X38" s="210"/>
      <c r="Y38" s="204"/>
      <c r="Z38" s="210"/>
    </row>
    <row r="39" spans="1:26" s="205" customFormat="1" ht="39" customHeight="1">
      <c r="A39" s="202">
        <v>37</v>
      </c>
      <c r="B39" s="58" t="s">
        <v>108</v>
      </c>
      <c r="C39" s="58" t="s">
        <v>109</v>
      </c>
      <c r="D39" s="63" t="s">
        <v>124</v>
      </c>
      <c r="E39" s="54" t="s">
        <v>47</v>
      </c>
      <c r="F39" s="194">
        <v>0</v>
      </c>
      <c r="G39" s="194">
        <v>0</v>
      </c>
      <c r="H39" s="194">
        <v>0</v>
      </c>
      <c r="I39" s="194">
        <v>0</v>
      </c>
      <c r="J39" s="194">
        <v>0</v>
      </c>
      <c r="K39" s="194">
        <v>0</v>
      </c>
      <c r="L39" s="194">
        <v>0</v>
      </c>
      <c r="M39" s="194">
        <v>0</v>
      </c>
      <c r="N39" s="194">
        <v>0</v>
      </c>
      <c r="O39" s="194">
        <v>0</v>
      </c>
      <c r="P39" s="194">
        <v>0</v>
      </c>
      <c r="Q39" s="194">
        <v>0</v>
      </c>
      <c r="R39" s="194">
        <v>0</v>
      </c>
      <c r="S39" s="194">
        <v>0</v>
      </c>
      <c r="T39" s="194">
        <f>'Pvt.Sez Exports '!I43</f>
        <v>601.03</v>
      </c>
      <c r="U39" s="194">
        <v>0</v>
      </c>
      <c r="V39" s="194">
        <v>0</v>
      </c>
      <c r="W39" s="219">
        <f t="shared" si="0"/>
        <v>601.03</v>
      </c>
      <c r="X39" s="210"/>
      <c r="Y39" s="204"/>
      <c r="Z39" s="210"/>
    </row>
    <row r="40" spans="1:26" s="205" customFormat="1" ht="39" customHeight="1">
      <c r="A40" s="202">
        <v>38</v>
      </c>
      <c r="B40" s="58" t="s">
        <v>110</v>
      </c>
      <c r="C40" s="58" t="s">
        <v>101</v>
      </c>
      <c r="D40" s="74" t="s">
        <v>6</v>
      </c>
      <c r="E40" s="54" t="s">
        <v>111</v>
      </c>
      <c r="F40" s="194">
        <v>0</v>
      </c>
      <c r="G40" s="194">
        <f>'Pvt.Sez Exports '!I44</f>
        <v>97.74</v>
      </c>
      <c r="H40" s="194">
        <v>0</v>
      </c>
      <c r="I40" s="194">
        <v>0</v>
      </c>
      <c r="J40" s="194">
        <v>0</v>
      </c>
      <c r="K40" s="194">
        <v>0</v>
      </c>
      <c r="L40" s="194">
        <v>0</v>
      </c>
      <c r="M40" s="194">
        <v>0</v>
      </c>
      <c r="N40" s="194">
        <v>0</v>
      </c>
      <c r="O40" s="194">
        <v>0</v>
      </c>
      <c r="P40" s="194">
        <v>0</v>
      </c>
      <c r="Q40" s="194">
        <v>0</v>
      </c>
      <c r="R40" s="194">
        <v>0</v>
      </c>
      <c r="S40" s="194">
        <v>0</v>
      </c>
      <c r="T40" s="194">
        <v>0</v>
      </c>
      <c r="U40" s="194">
        <v>0</v>
      </c>
      <c r="V40" s="194">
        <v>0</v>
      </c>
      <c r="W40" s="219">
        <f t="shared" si="0"/>
        <v>97.74</v>
      </c>
      <c r="X40" s="210"/>
      <c r="Y40" s="204"/>
      <c r="Z40" s="210"/>
    </row>
    <row r="41" spans="1:26" s="79" customFormat="1" ht="39" customHeight="1">
      <c r="A41" s="202">
        <v>39</v>
      </c>
      <c r="B41" s="58" t="s">
        <v>115</v>
      </c>
      <c r="C41" s="58" t="s">
        <v>116</v>
      </c>
      <c r="D41" s="63" t="s">
        <v>90</v>
      </c>
      <c r="E41" s="68" t="s">
        <v>117</v>
      </c>
      <c r="F41" s="194">
        <v>0</v>
      </c>
      <c r="G41" s="194">
        <v>0</v>
      </c>
      <c r="H41" s="194">
        <v>0</v>
      </c>
      <c r="I41" s="194">
        <v>0</v>
      </c>
      <c r="J41" s="194">
        <v>0</v>
      </c>
      <c r="K41" s="194">
        <v>0</v>
      </c>
      <c r="L41" s="194">
        <f>'Pvt.Sez Exports '!I46</f>
        <v>706.33</v>
      </c>
      <c r="M41" s="194">
        <v>0</v>
      </c>
      <c r="N41" s="194">
        <v>0</v>
      </c>
      <c r="O41" s="194">
        <v>0</v>
      </c>
      <c r="P41" s="194">
        <v>0</v>
      </c>
      <c r="Q41" s="194">
        <v>0</v>
      </c>
      <c r="R41" s="194">
        <v>0</v>
      </c>
      <c r="S41" s="194">
        <v>0</v>
      </c>
      <c r="T41" s="194">
        <v>0</v>
      </c>
      <c r="U41" s="194">
        <v>0</v>
      </c>
      <c r="V41" s="194">
        <v>0</v>
      </c>
      <c r="W41" s="219">
        <f t="shared" si="0"/>
        <v>706.33</v>
      </c>
      <c r="X41" s="211"/>
      <c r="Y41" s="204"/>
      <c r="Z41" s="211"/>
    </row>
    <row r="42" spans="1:26" s="205" customFormat="1" ht="39" customHeight="1">
      <c r="A42" s="202">
        <v>40</v>
      </c>
      <c r="B42" s="58" t="s">
        <v>118</v>
      </c>
      <c r="C42" s="58" t="s">
        <v>101</v>
      </c>
      <c r="D42" s="74" t="s">
        <v>6</v>
      </c>
      <c r="E42" s="68">
        <v>0</v>
      </c>
      <c r="F42" s="194">
        <v>0</v>
      </c>
      <c r="G42" s="194">
        <f>'Pvt.Sez Exports '!I47</f>
        <v>0</v>
      </c>
      <c r="H42" s="194">
        <v>0</v>
      </c>
      <c r="I42" s="194">
        <v>0</v>
      </c>
      <c r="J42" s="194">
        <v>0</v>
      </c>
      <c r="K42" s="194">
        <v>0</v>
      </c>
      <c r="L42" s="194">
        <v>0</v>
      </c>
      <c r="M42" s="194">
        <v>0</v>
      </c>
      <c r="N42" s="194">
        <v>0</v>
      </c>
      <c r="O42" s="194">
        <v>0</v>
      </c>
      <c r="P42" s="194">
        <v>0</v>
      </c>
      <c r="Q42" s="194">
        <v>0</v>
      </c>
      <c r="R42" s="194"/>
      <c r="S42" s="194">
        <v>0</v>
      </c>
      <c r="T42" s="194">
        <v>0</v>
      </c>
      <c r="U42" s="194">
        <v>0</v>
      </c>
      <c r="V42" s="194">
        <v>0</v>
      </c>
      <c r="W42" s="219">
        <f t="shared" si="0"/>
        <v>0</v>
      </c>
      <c r="X42" s="210"/>
      <c r="Y42" s="204"/>
      <c r="Z42" s="210"/>
    </row>
    <row r="43" spans="1:26" s="205" customFormat="1" ht="39" customHeight="1">
      <c r="A43" s="202">
        <v>41</v>
      </c>
      <c r="B43" s="58" t="s">
        <v>122</v>
      </c>
      <c r="C43" s="58" t="s">
        <v>123</v>
      </c>
      <c r="D43" s="63" t="s">
        <v>124</v>
      </c>
      <c r="E43" s="54" t="s">
        <v>125</v>
      </c>
      <c r="F43" s="194">
        <v>0</v>
      </c>
      <c r="G43" s="194">
        <v>0</v>
      </c>
      <c r="H43" s="194">
        <v>0</v>
      </c>
      <c r="I43" s="194">
        <v>0</v>
      </c>
      <c r="J43" s="194">
        <v>0</v>
      </c>
      <c r="K43" s="194">
        <v>0</v>
      </c>
      <c r="L43" s="194">
        <v>0</v>
      </c>
      <c r="M43" s="194">
        <v>0</v>
      </c>
      <c r="N43" s="194">
        <v>0</v>
      </c>
      <c r="O43" s="194">
        <f>'Pvt.Sez Exports '!I49</f>
        <v>29.74</v>
      </c>
      <c r="P43" s="194">
        <v>0</v>
      </c>
      <c r="Q43" s="194">
        <v>0</v>
      </c>
      <c r="R43" s="194">
        <v>0</v>
      </c>
      <c r="S43" s="194">
        <v>0</v>
      </c>
      <c r="T43" s="194">
        <v>0</v>
      </c>
      <c r="U43" s="194">
        <v>0</v>
      </c>
      <c r="V43" s="194">
        <v>0</v>
      </c>
      <c r="W43" s="219">
        <f t="shared" si="0"/>
        <v>29.74</v>
      </c>
      <c r="X43" s="211"/>
      <c r="Y43" s="204"/>
      <c r="Z43" s="211"/>
    </row>
    <row r="44" spans="1:26" s="205" customFormat="1" ht="39" customHeight="1">
      <c r="A44" s="202">
        <v>42</v>
      </c>
      <c r="B44" s="58" t="s">
        <v>126</v>
      </c>
      <c r="C44" s="58" t="s">
        <v>114</v>
      </c>
      <c r="D44" s="63" t="s">
        <v>127</v>
      </c>
      <c r="E44" s="54" t="s">
        <v>128</v>
      </c>
      <c r="F44" s="194">
        <v>0</v>
      </c>
      <c r="G44" s="194">
        <v>0</v>
      </c>
      <c r="H44" s="194">
        <v>0</v>
      </c>
      <c r="I44" s="194">
        <v>0</v>
      </c>
      <c r="J44" s="194">
        <v>0</v>
      </c>
      <c r="K44" s="194">
        <v>0</v>
      </c>
      <c r="L44" s="194">
        <v>0</v>
      </c>
      <c r="M44" s="194">
        <v>0</v>
      </c>
      <c r="N44" s="194">
        <v>0</v>
      </c>
      <c r="O44" s="194">
        <v>0</v>
      </c>
      <c r="P44" s="194">
        <v>0</v>
      </c>
      <c r="Q44" s="194">
        <f>'Pvt.Sez Exports '!I50</f>
        <v>768.88499999999999</v>
      </c>
      <c r="R44" s="194">
        <v>0</v>
      </c>
      <c r="S44" s="194">
        <v>0</v>
      </c>
      <c r="T44" s="194">
        <v>0</v>
      </c>
      <c r="U44" s="194">
        <v>0</v>
      </c>
      <c r="V44" s="194">
        <v>0</v>
      </c>
      <c r="W44" s="219">
        <f t="shared" si="0"/>
        <v>768.88499999999999</v>
      </c>
      <c r="X44" s="210"/>
      <c r="Y44" s="204"/>
      <c r="Z44" s="210"/>
    </row>
    <row r="45" spans="1:26" s="205" customFormat="1" ht="39" customHeight="1">
      <c r="A45" s="202">
        <v>43</v>
      </c>
      <c r="B45" s="58" t="s">
        <v>302</v>
      </c>
      <c r="C45" s="58" t="s">
        <v>129</v>
      </c>
      <c r="D45" s="63" t="s">
        <v>130</v>
      </c>
      <c r="E45" s="54" t="s">
        <v>131</v>
      </c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94">
        <v>0</v>
      </c>
      <c r="M45" s="194">
        <v>0</v>
      </c>
      <c r="N45" s="194">
        <v>0</v>
      </c>
      <c r="O45" s="194">
        <v>0</v>
      </c>
      <c r="P45" s="194">
        <v>0</v>
      </c>
      <c r="Q45" s="194">
        <v>0</v>
      </c>
      <c r="R45" s="194">
        <v>0</v>
      </c>
      <c r="S45" s="194">
        <v>0</v>
      </c>
      <c r="T45" s="194">
        <v>0</v>
      </c>
      <c r="U45" s="194">
        <v>0</v>
      </c>
      <c r="V45" s="194">
        <f>'Pvt.Sez Exports '!I51</f>
        <v>79.709999999999994</v>
      </c>
      <c r="W45" s="219">
        <f t="shared" si="0"/>
        <v>79.709999999999994</v>
      </c>
      <c r="X45" s="210"/>
      <c r="Y45" s="204"/>
      <c r="Z45" s="210"/>
    </row>
    <row r="46" spans="1:26" s="205" customFormat="1" ht="39" customHeight="1">
      <c r="A46" s="202">
        <v>44</v>
      </c>
      <c r="B46" s="58" t="s">
        <v>139</v>
      </c>
      <c r="C46" s="58" t="s">
        <v>135</v>
      </c>
      <c r="D46" s="63" t="s">
        <v>140</v>
      </c>
      <c r="E46" s="54" t="s">
        <v>141</v>
      </c>
      <c r="F46" s="194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v>0</v>
      </c>
      <c r="L46" s="194">
        <v>0</v>
      </c>
      <c r="M46" s="194">
        <v>0</v>
      </c>
      <c r="N46" s="194">
        <v>0</v>
      </c>
      <c r="O46" s="194">
        <f>'Pvt.Sez Exports '!I53</f>
        <v>6.01</v>
      </c>
      <c r="P46" s="194">
        <v>0</v>
      </c>
      <c r="Q46" s="194">
        <v>0</v>
      </c>
      <c r="R46" s="194">
        <v>0</v>
      </c>
      <c r="S46" s="194">
        <v>0</v>
      </c>
      <c r="T46" s="194">
        <v>0</v>
      </c>
      <c r="U46" s="194">
        <v>0</v>
      </c>
      <c r="V46" s="194">
        <v>0</v>
      </c>
      <c r="W46" s="219">
        <f t="shared" si="0"/>
        <v>6.01</v>
      </c>
      <c r="X46" s="210"/>
      <c r="Y46" s="204"/>
      <c r="Z46" s="210"/>
    </row>
    <row r="47" spans="1:26" s="205" customFormat="1" ht="39" customHeight="1">
      <c r="A47" s="202">
        <v>45</v>
      </c>
      <c r="B47" s="58" t="s">
        <v>142</v>
      </c>
      <c r="C47" s="71" t="s">
        <v>143</v>
      </c>
      <c r="D47" s="63" t="s">
        <v>144</v>
      </c>
      <c r="E47" s="54" t="s">
        <v>145</v>
      </c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194">
        <v>0</v>
      </c>
      <c r="M47" s="194">
        <v>0</v>
      </c>
      <c r="N47" s="194">
        <v>0</v>
      </c>
      <c r="O47" s="194">
        <v>0</v>
      </c>
      <c r="P47" s="194">
        <v>0</v>
      </c>
      <c r="Q47" s="194">
        <v>0</v>
      </c>
      <c r="R47" s="194">
        <v>0</v>
      </c>
      <c r="S47" s="194">
        <v>0</v>
      </c>
      <c r="T47" s="194">
        <v>0</v>
      </c>
      <c r="U47" s="194">
        <v>0</v>
      </c>
      <c r="V47" s="194">
        <f>'Pvt.Sez Exports '!I54</f>
        <v>0</v>
      </c>
      <c r="W47" s="219">
        <f t="shared" si="0"/>
        <v>0</v>
      </c>
      <c r="X47" s="206"/>
      <c r="Y47" s="204"/>
      <c r="Z47" s="206"/>
    </row>
    <row r="48" spans="1:26" s="205" customFormat="1" ht="39" customHeight="1">
      <c r="A48" s="202">
        <v>46</v>
      </c>
      <c r="B48" s="72" t="s">
        <v>146</v>
      </c>
      <c r="C48" s="72" t="s">
        <v>148</v>
      </c>
      <c r="D48" s="74" t="s">
        <v>149</v>
      </c>
      <c r="E48" s="74" t="s">
        <v>150</v>
      </c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194">
        <v>0</v>
      </c>
      <c r="M48" s="194">
        <v>0</v>
      </c>
      <c r="N48" s="194">
        <v>0</v>
      </c>
      <c r="O48" s="194">
        <v>0</v>
      </c>
      <c r="P48" s="194">
        <v>0</v>
      </c>
      <c r="Q48" s="194">
        <v>0</v>
      </c>
      <c r="R48" s="194">
        <v>0</v>
      </c>
      <c r="S48" s="194">
        <f>'Pvt.Sez Exports '!G55</f>
        <v>17.399999999999999</v>
      </c>
      <c r="T48" s="194">
        <v>0</v>
      </c>
      <c r="U48" s="194">
        <v>0</v>
      </c>
      <c r="V48" s="194">
        <f>'Pvt.Sez Exports '!H55</f>
        <v>308.45299999999997</v>
      </c>
      <c r="W48" s="219">
        <f t="shared" si="0"/>
        <v>325.85299999999995</v>
      </c>
      <c r="X48" s="211"/>
      <c r="Y48" s="204"/>
      <c r="Z48" s="211"/>
    </row>
    <row r="49" spans="1:27" s="212" customFormat="1" ht="39" customHeight="1">
      <c r="A49" s="202">
        <v>47</v>
      </c>
      <c r="B49" s="72" t="s">
        <v>328</v>
      </c>
      <c r="C49" s="72" t="s">
        <v>151</v>
      </c>
      <c r="D49" s="74" t="s">
        <v>152</v>
      </c>
      <c r="E49" s="74" t="s">
        <v>153</v>
      </c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v>0</v>
      </c>
      <c r="L49" s="194">
        <v>0</v>
      </c>
      <c r="M49" s="194">
        <v>0</v>
      </c>
      <c r="N49" s="194">
        <v>0</v>
      </c>
      <c r="O49" s="194">
        <v>0</v>
      </c>
      <c r="P49" s="194">
        <v>0</v>
      </c>
      <c r="Q49" s="194">
        <v>0</v>
      </c>
      <c r="R49" s="194">
        <v>0</v>
      </c>
      <c r="S49" s="194">
        <v>0</v>
      </c>
      <c r="T49" s="194">
        <v>0</v>
      </c>
      <c r="U49" s="194">
        <v>0</v>
      </c>
      <c r="V49" s="194">
        <f>'Pvt.Sez Exports '!I56</f>
        <v>11.14</v>
      </c>
      <c r="W49" s="219">
        <f t="shared" si="0"/>
        <v>11.14</v>
      </c>
      <c r="X49" s="210"/>
      <c r="Y49" s="204"/>
      <c r="Z49" s="210"/>
    </row>
    <row r="50" spans="1:27" s="79" customFormat="1" ht="39" customHeight="1">
      <c r="A50" s="202">
        <v>48</v>
      </c>
      <c r="B50" s="72" t="s">
        <v>427</v>
      </c>
      <c r="C50" s="72" t="s">
        <v>289</v>
      </c>
      <c r="D50" s="73" t="s">
        <v>90</v>
      </c>
      <c r="E50" s="74" t="s">
        <v>290</v>
      </c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v>0</v>
      </c>
      <c r="L50" s="194">
        <f>'Pvt.Sez Exports '!I52</f>
        <v>0</v>
      </c>
      <c r="M50" s="194">
        <v>0</v>
      </c>
      <c r="N50" s="194">
        <v>0</v>
      </c>
      <c r="O50" s="194">
        <v>0</v>
      </c>
      <c r="P50" s="194">
        <v>0</v>
      </c>
      <c r="Q50" s="194">
        <v>0</v>
      </c>
      <c r="R50" s="194">
        <v>0</v>
      </c>
      <c r="S50" s="194">
        <v>0</v>
      </c>
      <c r="T50" s="194">
        <v>0</v>
      </c>
      <c r="U50" s="194">
        <v>0</v>
      </c>
      <c r="V50" s="194">
        <v>0</v>
      </c>
      <c r="W50" s="219">
        <f t="shared" si="0"/>
        <v>0</v>
      </c>
      <c r="X50" s="210"/>
      <c r="Y50" s="204"/>
      <c r="Z50" s="210"/>
    </row>
    <row r="51" spans="1:27" s="205" customFormat="1" ht="39" customHeight="1">
      <c r="A51" s="202">
        <v>49</v>
      </c>
      <c r="B51" s="72" t="s">
        <v>146</v>
      </c>
      <c r="C51" s="72" t="s">
        <v>154</v>
      </c>
      <c r="D51" s="73" t="s">
        <v>147</v>
      </c>
      <c r="E51" s="74" t="s">
        <v>153</v>
      </c>
      <c r="F51" s="194">
        <f>'Pvt.Sez Exports '!I57</f>
        <v>32.81</v>
      </c>
      <c r="G51" s="194">
        <v>0</v>
      </c>
      <c r="H51" s="194">
        <v>0</v>
      </c>
      <c r="I51" s="194">
        <v>0</v>
      </c>
      <c r="J51" s="194">
        <v>0</v>
      </c>
      <c r="K51" s="194">
        <v>0</v>
      </c>
      <c r="L51" s="194">
        <v>0</v>
      </c>
      <c r="M51" s="194">
        <v>0</v>
      </c>
      <c r="N51" s="194">
        <v>0</v>
      </c>
      <c r="O51" s="194">
        <v>0</v>
      </c>
      <c r="P51" s="194">
        <v>0</v>
      </c>
      <c r="Q51" s="194">
        <v>0</v>
      </c>
      <c r="R51" s="194">
        <v>0</v>
      </c>
      <c r="S51" s="194">
        <v>0</v>
      </c>
      <c r="T51" s="194">
        <v>0</v>
      </c>
      <c r="U51" s="194">
        <v>0</v>
      </c>
      <c r="V51" s="194">
        <v>0</v>
      </c>
      <c r="W51" s="219">
        <f t="shared" si="0"/>
        <v>32.81</v>
      </c>
      <c r="X51" s="210"/>
      <c r="Y51" s="204"/>
      <c r="Z51" s="210"/>
    </row>
    <row r="52" spans="1:27" s="205" customFormat="1" ht="39" customHeight="1">
      <c r="A52" s="202">
        <v>50</v>
      </c>
      <c r="B52" s="58" t="s">
        <v>155</v>
      </c>
      <c r="C52" s="58" t="s">
        <v>156</v>
      </c>
      <c r="D52" s="54" t="s">
        <v>112</v>
      </c>
      <c r="E52" s="54" t="s">
        <v>157</v>
      </c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194">
        <v>0</v>
      </c>
      <c r="M52" s="194">
        <v>0</v>
      </c>
      <c r="N52" s="194">
        <v>0</v>
      </c>
      <c r="O52" s="194">
        <v>0</v>
      </c>
      <c r="P52" s="194">
        <v>0</v>
      </c>
      <c r="Q52" s="194">
        <f>'Pvt.Sez Exports '!I58</f>
        <v>21.88</v>
      </c>
      <c r="R52" s="194">
        <v>0</v>
      </c>
      <c r="S52" s="194">
        <v>0</v>
      </c>
      <c r="T52" s="194">
        <v>0</v>
      </c>
      <c r="U52" s="194">
        <v>0</v>
      </c>
      <c r="V52" s="194">
        <v>0</v>
      </c>
      <c r="W52" s="219">
        <f t="shared" si="0"/>
        <v>21.88</v>
      </c>
      <c r="X52" s="206"/>
      <c r="Y52" s="204"/>
      <c r="Z52" s="206"/>
    </row>
    <row r="53" spans="1:27" ht="39" customHeight="1">
      <c r="A53" s="202">
        <v>51</v>
      </c>
      <c r="B53" s="195" t="s">
        <v>158</v>
      </c>
      <c r="C53" s="195" t="s">
        <v>159</v>
      </c>
      <c r="D53" s="196" t="s">
        <v>147</v>
      </c>
      <c r="E53" s="197" t="s">
        <v>160</v>
      </c>
      <c r="F53" s="194">
        <f>'Pvt.Sez Exports '!I59</f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94">
        <v>0</v>
      </c>
      <c r="M53" s="194">
        <v>0</v>
      </c>
      <c r="N53" s="194">
        <v>0</v>
      </c>
      <c r="O53" s="194">
        <v>0</v>
      </c>
      <c r="P53" s="194">
        <v>0</v>
      </c>
      <c r="Q53" s="194"/>
      <c r="R53" s="194">
        <v>0</v>
      </c>
      <c r="S53" s="194">
        <v>0</v>
      </c>
      <c r="T53" s="194">
        <v>0</v>
      </c>
      <c r="U53" s="194">
        <v>0</v>
      </c>
      <c r="V53" s="194">
        <v>0</v>
      </c>
      <c r="W53" s="219">
        <f t="shared" si="0"/>
        <v>0</v>
      </c>
      <c r="X53" s="206"/>
      <c r="Y53" s="204"/>
      <c r="Z53" s="206"/>
    </row>
    <row r="54" spans="1:27" ht="39" customHeight="1">
      <c r="A54" s="202">
        <v>52</v>
      </c>
      <c r="B54" s="72" t="s">
        <v>161</v>
      </c>
      <c r="C54" s="72" t="s">
        <v>162</v>
      </c>
      <c r="D54" s="73" t="s">
        <v>147</v>
      </c>
      <c r="E54" s="74" t="s">
        <v>163</v>
      </c>
      <c r="F54" s="194">
        <f>'Pvt.Sez Exports '!I60</f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94">
        <v>0</v>
      </c>
      <c r="M54" s="194">
        <v>0</v>
      </c>
      <c r="N54" s="194">
        <v>0</v>
      </c>
      <c r="O54" s="194">
        <v>0</v>
      </c>
      <c r="P54" s="194">
        <v>0</v>
      </c>
      <c r="Q54" s="194">
        <v>0</v>
      </c>
      <c r="R54" s="194">
        <v>0</v>
      </c>
      <c r="S54" s="194">
        <v>0</v>
      </c>
      <c r="T54" s="194">
        <v>0</v>
      </c>
      <c r="U54" s="194">
        <v>0</v>
      </c>
      <c r="V54" s="194">
        <v>0</v>
      </c>
      <c r="W54" s="219">
        <f t="shared" si="0"/>
        <v>0</v>
      </c>
      <c r="X54" s="210"/>
      <c r="Y54" s="204"/>
      <c r="Z54" s="210"/>
    </row>
    <row r="55" spans="1:27" ht="39" customHeight="1">
      <c r="A55" s="202">
        <v>53</v>
      </c>
      <c r="B55" s="72" t="s">
        <v>266</v>
      </c>
      <c r="C55" s="198" t="s">
        <v>114</v>
      </c>
      <c r="D55" s="74" t="s">
        <v>6</v>
      </c>
      <c r="E55" s="194" t="s">
        <v>385</v>
      </c>
      <c r="F55" s="194">
        <v>0</v>
      </c>
      <c r="G55" s="194">
        <f>'Pvt.Sez Exports '!I61</f>
        <v>12.88</v>
      </c>
      <c r="H55" s="194">
        <v>0</v>
      </c>
      <c r="I55" s="194">
        <v>0</v>
      </c>
      <c r="J55" s="194">
        <v>0</v>
      </c>
      <c r="K55" s="194">
        <v>0</v>
      </c>
      <c r="L55" s="194">
        <v>0</v>
      </c>
      <c r="M55" s="194">
        <v>0</v>
      </c>
      <c r="N55" s="194">
        <v>0</v>
      </c>
      <c r="O55" s="194">
        <v>0</v>
      </c>
      <c r="P55" s="194">
        <v>0</v>
      </c>
      <c r="Q55" s="194">
        <v>0</v>
      </c>
      <c r="R55" s="194">
        <v>0</v>
      </c>
      <c r="S55" s="194">
        <v>0</v>
      </c>
      <c r="T55" s="194">
        <v>0</v>
      </c>
      <c r="U55" s="194">
        <v>0</v>
      </c>
      <c r="V55" s="194">
        <v>0</v>
      </c>
      <c r="W55" s="219">
        <f t="shared" si="0"/>
        <v>12.88</v>
      </c>
      <c r="X55" s="210"/>
      <c r="Y55" s="204"/>
      <c r="Z55" s="210"/>
    </row>
    <row r="56" spans="1:27" s="205" customFormat="1" ht="39" customHeight="1">
      <c r="A56" s="202">
        <v>54</v>
      </c>
      <c r="B56" s="72" t="s">
        <v>260</v>
      </c>
      <c r="C56" s="198" t="s">
        <v>261</v>
      </c>
      <c r="D56" s="74" t="s">
        <v>6</v>
      </c>
      <c r="E56" s="72" t="s">
        <v>259</v>
      </c>
      <c r="F56" s="194">
        <v>0</v>
      </c>
      <c r="G56" s="194">
        <f>'Pvt.Sez Exports '!I62</f>
        <v>173.6</v>
      </c>
      <c r="H56" s="194">
        <v>0</v>
      </c>
      <c r="I56" s="194">
        <v>0</v>
      </c>
      <c r="J56" s="194">
        <v>0</v>
      </c>
      <c r="K56" s="194">
        <v>0</v>
      </c>
      <c r="L56" s="194">
        <v>0</v>
      </c>
      <c r="M56" s="194">
        <v>0</v>
      </c>
      <c r="N56" s="194">
        <v>0</v>
      </c>
      <c r="O56" s="194">
        <v>0</v>
      </c>
      <c r="P56" s="194">
        <v>0</v>
      </c>
      <c r="Q56" s="194">
        <v>0</v>
      </c>
      <c r="R56" s="194">
        <v>0</v>
      </c>
      <c r="S56" s="194">
        <v>0</v>
      </c>
      <c r="T56" s="194">
        <v>0</v>
      </c>
      <c r="U56" s="194">
        <v>0</v>
      </c>
      <c r="V56" s="194">
        <v>0</v>
      </c>
      <c r="W56" s="219">
        <f t="shared" si="0"/>
        <v>173.6</v>
      </c>
      <c r="X56" s="213"/>
      <c r="Y56" s="204"/>
      <c r="Z56" s="213"/>
    </row>
    <row r="57" spans="1:27" s="205" customFormat="1" ht="39" customHeight="1">
      <c r="A57" s="202">
        <v>55</v>
      </c>
      <c r="B57" s="199" t="s">
        <v>255</v>
      </c>
      <c r="C57" s="199" t="s">
        <v>256</v>
      </c>
      <c r="D57" s="196" t="s">
        <v>39</v>
      </c>
      <c r="E57" s="74" t="s">
        <v>257</v>
      </c>
      <c r="F57" s="194">
        <v>0</v>
      </c>
      <c r="G57" s="194">
        <v>0</v>
      </c>
      <c r="H57" s="194">
        <v>0</v>
      </c>
      <c r="I57" s="194">
        <v>0</v>
      </c>
      <c r="J57" s="194">
        <v>0</v>
      </c>
      <c r="K57" s="194">
        <v>0</v>
      </c>
      <c r="L57" s="194">
        <v>0</v>
      </c>
      <c r="M57" s="194">
        <v>0</v>
      </c>
      <c r="N57" s="194">
        <v>0</v>
      </c>
      <c r="O57" s="194">
        <v>0</v>
      </c>
      <c r="P57" s="194">
        <v>0</v>
      </c>
      <c r="Q57" s="194">
        <v>0</v>
      </c>
      <c r="R57" s="194">
        <f>'Pvt.Sez Exports '!I63</f>
        <v>0</v>
      </c>
      <c r="S57" s="194">
        <v>0</v>
      </c>
      <c r="T57" s="194">
        <v>0</v>
      </c>
      <c r="U57" s="194">
        <v>0</v>
      </c>
      <c r="V57" s="194">
        <v>0</v>
      </c>
      <c r="W57" s="219">
        <f t="shared" si="0"/>
        <v>0</v>
      </c>
      <c r="X57" s="211"/>
      <c r="Y57" s="204"/>
      <c r="Z57" s="211"/>
    </row>
    <row r="58" spans="1:27" s="79" customFormat="1" ht="39" customHeight="1">
      <c r="A58" s="202">
        <v>56</v>
      </c>
      <c r="B58" s="58" t="s">
        <v>106</v>
      </c>
      <c r="C58" s="58" t="s">
        <v>107</v>
      </c>
      <c r="D58" s="74" t="s">
        <v>6</v>
      </c>
      <c r="E58" s="54" t="s">
        <v>40</v>
      </c>
      <c r="F58" s="194">
        <v>0</v>
      </c>
      <c r="G58" s="194">
        <f>'Pvt.Sez Exports '!I64</f>
        <v>19.103999999999999</v>
      </c>
      <c r="H58" s="194">
        <v>0</v>
      </c>
      <c r="I58" s="194">
        <v>0</v>
      </c>
      <c r="J58" s="194">
        <v>0</v>
      </c>
      <c r="K58" s="194">
        <v>0</v>
      </c>
      <c r="L58" s="194">
        <v>0</v>
      </c>
      <c r="M58" s="194">
        <v>0</v>
      </c>
      <c r="N58" s="194">
        <v>0</v>
      </c>
      <c r="O58" s="194">
        <v>0</v>
      </c>
      <c r="P58" s="194">
        <v>0</v>
      </c>
      <c r="Q58" s="194">
        <v>0</v>
      </c>
      <c r="R58" s="194">
        <v>0</v>
      </c>
      <c r="S58" s="194">
        <v>0</v>
      </c>
      <c r="T58" s="194">
        <v>0</v>
      </c>
      <c r="U58" s="194">
        <v>0</v>
      </c>
      <c r="V58" s="194">
        <v>0</v>
      </c>
      <c r="W58" s="219">
        <f t="shared" si="0"/>
        <v>19.103999999999999</v>
      </c>
      <c r="X58" s="206"/>
      <c r="Y58" s="204"/>
      <c r="Z58" s="206"/>
    </row>
    <row r="59" spans="1:27" s="79" customFormat="1" ht="39" customHeight="1">
      <c r="A59" s="202">
        <v>57</v>
      </c>
      <c r="B59" s="58" t="s">
        <v>134</v>
      </c>
      <c r="C59" s="58" t="s">
        <v>135</v>
      </c>
      <c r="D59" s="63" t="s">
        <v>112</v>
      </c>
      <c r="E59" s="54" t="s">
        <v>136</v>
      </c>
      <c r="F59" s="194">
        <v>0</v>
      </c>
      <c r="G59" s="194">
        <v>0</v>
      </c>
      <c r="H59" s="194">
        <v>0</v>
      </c>
      <c r="I59" s="194">
        <v>0</v>
      </c>
      <c r="J59" s="194">
        <f>'Pvt.Sez Exports '!I65</f>
        <v>74.48</v>
      </c>
      <c r="K59" s="194">
        <v>0</v>
      </c>
      <c r="L59" s="194">
        <v>0</v>
      </c>
      <c r="M59" s="194">
        <v>0</v>
      </c>
      <c r="N59" s="194">
        <v>0</v>
      </c>
      <c r="O59" s="194">
        <v>0</v>
      </c>
      <c r="P59" s="194">
        <v>0</v>
      </c>
      <c r="Q59" s="194">
        <v>0</v>
      </c>
      <c r="R59" s="194">
        <v>0</v>
      </c>
      <c r="S59" s="194">
        <v>0</v>
      </c>
      <c r="T59" s="194">
        <v>0</v>
      </c>
      <c r="U59" s="194">
        <v>0</v>
      </c>
      <c r="V59" s="194">
        <v>0</v>
      </c>
      <c r="W59" s="219">
        <f t="shared" si="0"/>
        <v>74.48</v>
      </c>
      <c r="X59" s="210"/>
      <c r="Y59" s="204"/>
      <c r="Z59" s="210"/>
    </row>
    <row r="60" spans="1:27" ht="39" customHeight="1">
      <c r="A60" s="202">
        <v>58</v>
      </c>
      <c r="B60" s="58" t="s">
        <v>113</v>
      </c>
      <c r="C60" s="58" t="s">
        <v>101</v>
      </c>
      <c r="D60" s="63" t="s">
        <v>112</v>
      </c>
      <c r="E60" s="54" t="s">
        <v>297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94">
        <v>0</v>
      </c>
      <c r="M60" s="194">
        <v>0</v>
      </c>
      <c r="N60" s="194">
        <v>0</v>
      </c>
      <c r="O60" s="194">
        <v>0</v>
      </c>
      <c r="P60" s="194">
        <v>0</v>
      </c>
      <c r="Q60" s="194">
        <v>0</v>
      </c>
      <c r="R60" s="194">
        <v>0</v>
      </c>
      <c r="S60" s="194">
        <v>0</v>
      </c>
      <c r="T60" s="194">
        <v>0</v>
      </c>
      <c r="U60" s="194">
        <v>0</v>
      </c>
      <c r="V60" s="194">
        <v>0</v>
      </c>
      <c r="W60" s="219">
        <f t="shared" si="0"/>
        <v>0</v>
      </c>
      <c r="X60" s="210"/>
      <c r="Y60" s="204"/>
      <c r="Z60" s="210"/>
    </row>
    <row r="61" spans="1:27" s="79" customFormat="1" ht="39" customHeight="1">
      <c r="A61" s="202">
        <v>59</v>
      </c>
      <c r="B61" s="58" t="s">
        <v>119</v>
      </c>
      <c r="C61" s="58" t="s">
        <v>120</v>
      </c>
      <c r="D61" s="58" t="s">
        <v>112</v>
      </c>
      <c r="E61" s="54" t="s">
        <v>60</v>
      </c>
      <c r="F61" s="194">
        <v>0</v>
      </c>
      <c r="G61" s="194">
        <v>0</v>
      </c>
      <c r="H61" s="194">
        <v>0</v>
      </c>
      <c r="I61" s="194">
        <v>45.27</v>
      </c>
      <c r="J61" s="194">
        <v>0</v>
      </c>
      <c r="K61" s="194">
        <v>15.92</v>
      </c>
      <c r="L61" s="194">
        <v>0</v>
      </c>
      <c r="M61" s="194">
        <v>0</v>
      </c>
      <c r="N61" s="194">
        <v>0</v>
      </c>
      <c r="O61" s="194">
        <v>3.68</v>
      </c>
      <c r="P61" s="194">
        <v>14.27</v>
      </c>
      <c r="Q61" s="194">
        <v>0</v>
      </c>
      <c r="R61" s="194">
        <v>10.55</v>
      </c>
      <c r="S61" s="194">
        <v>0</v>
      </c>
      <c r="T61" s="194">
        <v>0</v>
      </c>
      <c r="U61" s="194">
        <v>16.38</v>
      </c>
      <c r="V61" s="194">
        <v>239.66</v>
      </c>
      <c r="W61" s="219">
        <f t="shared" si="0"/>
        <v>345.73</v>
      </c>
      <c r="X61" s="210"/>
      <c r="Y61" s="204"/>
      <c r="Z61" s="210"/>
    </row>
    <row r="62" spans="1:27" s="205" customFormat="1" ht="39" customHeight="1">
      <c r="A62" s="202">
        <v>60</v>
      </c>
      <c r="B62" s="63" t="s">
        <v>291</v>
      </c>
      <c r="C62" s="54" t="s">
        <v>431</v>
      </c>
      <c r="D62" s="54" t="s">
        <v>112</v>
      </c>
      <c r="E62" s="54"/>
      <c r="F62" s="194">
        <v>0</v>
      </c>
      <c r="G62" s="194">
        <v>0</v>
      </c>
      <c r="H62" s="194">
        <v>0</v>
      </c>
      <c r="I62" s="194">
        <v>0</v>
      </c>
      <c r="J62" s="194">
        <v>0</v>
      </c>
      <c r="K62" s="194">
        <v>0</v>
      </c>
      <c r="L62" s="194">
        <v>6.9</v>
      </c>
      <c r="M62" s="194">
        <v>0</v>
      </c>
      <c r="N62" s="194">
        <v>0</v>
      </c>
      <c r="O62" s="194">
        <v>0</v>
      </c>
      <c r="P62" s="194">
        <v>0</v>
      </c>
      <c r="Q62" s="194">
        <v>0</v>
      </c>
      <c r="R62" s="194">
        <v>0</v>
      </c>
      <c r="S62" s="194">
        <v>0</v>
      </c>
      <c r="T62" s="194">
        <v>0</v>
      </c>
      <c r="U62" s="194">
        <v>0</v>
      </c>
      <c r="V62" s="194">
        <v>919.18</v>
      </c>
      <c r="W62" s="219">
        <f t="shared" si="0"/>
        <v>926.07999999999993</v>
      </c>
      <c r="X62" s="210"/>
      <c r="Y62" s="204"/>
      <c r="Z62" s="210"/>
    </row>
    <row r="63" spans="1:27" ht="39" customHeight="1">
      <c r="A63" s="202">
        <v>61</v>
      </c>
      <c r="B63" s="63" t="s">
        <v>428</v>
      </c>
      <c r="C63" s="54" t="s">
        <v>432</v>
      </c>
      <c r="D63" s="67" t="s">
        <v>90</v>
      </c>
      <c r="E63" s="54"/>
      <c r="F63" s="194">
        <v>0</v>
      </c>
      <c r="G63" s="194">
        <v>0</v>
      </c>
      <c r="H63" s="194">
        <v>0</v>
      </c>
      <c r="I63" s="194">
        <v>0</v>
      </c>
      <c r="J63" s="194">
        <v>0</v>
      </c>
      <c r="K63" s="194">
        <v>0</v>
      </c>
      <c r="L63" s="194">
        <f>'Pvt.Sez Exports '!I67</f>
        <v>113</v>
      </c>
      <c r="M63" s="194">
        <v>0</v>
      </c>
      <c r="N63" s="194">
        <v>0</v>
      </c>
      <c r="O63" s="194">
        <v>0</v>
      </c>
      <c r="P63" s="194">
        <v>0</v>
      </c>
      <c r="Q63" s="194">
        <v>0</v>
      </c>
      <c r="R63" s="194">
        <v>0</v>
      </c>
      <c r="S63" s="194">
        <v>0</v>
      </c>
      <c r="T63" s="194">
        <v>0</v>
      </c>
      <c r="U63" s="194">
        <v>0</v>
      </c>
      <c r="V63" s="194">
        <v>0</v>
      </c>
      <c r="W63" s="219">
        <f t="shared" si="0"/>
        <v>113</v>
      </c>
      <c r="X63" s="210"/>
      <c r="Y63" s="204"/>
      <c r="Z63" s="210"/>
    </row>
    <row r="64" spans="1:27" ht="39" customHeight="1">
      <c r="A64" s="202">
        <v>62</v>
      </c>
      <c r="B64" s="63" t="s">
        <v>430</v>
      </c>
      <c r="C64" s="54" t="s">
        <v>114</v>
      </c>
      <c r="D64" s="67"/>
      <c r="E64" s="54"/>
      <c r="F64" s="194">
        <v>0</v>
      </c>
      <c r="G64" s="194">
        <v>0</v>
      </c>
      <c r="H64" s="194">
        <v>0</v>
      </c>
      <c r="I64" s="194">
        <v>0</v>
      </c>
      <c r="J64" s="194">
        <v>0</v>
      </c>
      <c r="K64" s="194">
        <v>0</v>
      </c>
      <c r="L64" s="194">
        <v>0</v>
      </c>
      <c r="M64" s="194">
        <v>0</v>
      </c>
      <c r="N64" s="194">
        <v>0</v>
      </c>
      <c r="O64" s="194">
        <v>0</v>
      </c>
      <c r="P64" s="194">
        <v>0</v>
      </c>
      <c r="Q64" s="194">
        <v>0</v>
      </c>
      <c r="R64" s="194">
        <v>0</v>
      </c>
      <c r="S64" s="194">
        <v>0</v>
      </c>
      <c r="T64" s="194">
        <v>0</v>
      </c>
      <c r="U64" s="194">
        <v>0</v>
      </c>
      <c r="V64" s="194">
        <v>0</v>
      </c>
      <c r="W64" s="194">
        <v>0</v>
      </c>
      <c r="X64" s="218"/>
      <c r="Y64" s="194"/>
      <c r="Z64" s="194"/>
      <c r="AA64" s="194"/>
    </row>
    <row r="65" spans="1:26" ht="39" customHeight="1">
      <c r="A65" s="122">
        <v>63</v>
      </c>
      <c r="B65" s="67" t="s">
        <v>429</v>
      </c>
      <c r="C65" s="67" t="s">
        <v>433</v>
      </c>
      <c r="D65" s="63" t="s">
        <v>37</v>
      </c>
      <c r="E65" s="54" t="s">
        <v>418</v>
      </c>
      <c r="F65" s="194">
        <v>0</v>
      </c>
      <c r="G65" s="194">
        <v>0</v>
      </c>
      <c r="H65" s="194">
        <v>0</v>
      </c>
      <c r="I65" s="194">
        <v>0</v>
      </c>
      <c r="J65" s="194">
        <v>0</v>
      </c>
      <c r="K65" s="194">
        <v>0</v>
      </c>
      <c r="L65" s="194">
        <v>0</v>
      </c>
      <c r="M65" s="194">
        <v>0</v>
      </c>
      <c r="N65" s="194">
        <v>0</v>
      </c>
      <c r="O65" s="194">
        <v>0</v>
      </c>
      <c r="P65" s="194">
        <v>0</v>
      </c>
      <c r="Q65" s="194">
        <v>0</v>
      </c>
      <c r="R65" s="194">
        <v>0</v>
      </c>
      <c r="S65" s="194">
        <v>0</v>
      </c>
      <c r="T65" s="194">
        <v>0</v>
      </c>
      <c r="U65" s="194">
        <v>0</v>
      </c>
      <c r="V65" s="194">
        <v>0</v>
      </c>
      <c r="W65" s="219">
        <v>0</v>
      </c>
      <c r="X65" s="210"/>
      <c r="Y65" s="204"/>
      <c r="Z65" s="210"/>
    </row>
    <row r="66" spans="1:26" s="215" customFormat="1" ht="39" customHeight="1">
      <c r="A66" s="220"/>
      <c r="B66" s="279" t="s">
        <v>9</v>
      </c>
      <c r="C66" s="279"/>
      <c r="D66" s="279"/>
      <c r="E66" s="279"/>
      <c r="F66" s="200">
        <f t="shared" ref="F66:W66" si="1">SUM(F3:F63)</f>
        <v>32.81</v>
      </c>
      <c r="G66" s="200">
        <f t="shared" si="1"/>
        <v>24902.424000000003</v>
      </c>
      <c r="H66" s="200">
        <f t="shared" si="1"/>
        <v>0</v>
      </c>
      <c r="I66" s="200">
        <f t="shared" si="1"/>
        <v>45.27</v>
      </c>
      <c r="J66" s="200">
        <f t="shared" si="1"/>
        <v>74.48</v>
      </c>
      <c r="K66" s="200">
        <f t="shared" si="1"/>
        <v>5133.62</v>
      </c>
      <c r="L66" s="200">
        <f t="shared" si="1"/>
        <v>6053.829999999999</v>
      </c>
      <c r="M66" s="200">
        <f t="shared" si="1"/>
        <v>0</v>
      </c>
      <c r="N66" s="200">
        <f t="shared" si="1"/>
        <v>0</v>
      </c>
      <c r="O66" s="200">
        <f t="shared" si="1"/>
        <v>586.13</v>
      </c>
      <c r="P66" s="200">
        <f t="shared" si="1"/>
        <v>14.27</v>
      </c>
      <c r="Q66" s="200">
        <f t="shared" si="1"/>
        <v>790.76499999999999</v>
      </c>
      <c r="R66" s="200">
        <f t="shared" si="1"/>
        <v>21.130000000000003</v>
      </c>
      <c r="S66" s="200">
        <f t="shared" si="1"/>
        <v>17.399999999999999</v>
      </c>
      <c r="T66" s="200">
        <f t="shared" si="1"/>
        <v>601.03</v>
      </c>
      <c r="U66" s="200">
        <f t="shared" si="1"/>
        <v>16.38</v>
      </c>
      <c r="V66" s="200">
        <f t="shared" si="1"/>
        <v>1558.143</v>
      </c>
      <c r="W66" s="221">
        <f t="shared" si="1"/>
        <v>39847.681999999993</v>
      </c>
      <c r="X66" s="211"/>
      <c r="Y66" s="214"/>
      <c r="Z66" s="211"/>
    </row>
    <row r="67" spans="1:26">
      <c r="X67" s="206"/>
      <c r="Y67" s="217"/>
      <c r="Z67" s="206"/>
    </row>
    <row r="68" spans="1:26">
      <c r="X68" s="217"/>
    </row>
  </sheetData>
  <mergeCells count="2">
    <mergeCell ref="A1:W1"/>
    <mergeCell ref="B66:E66"/>
  </mergeCells>
  <pageMargins left="0.23622047244094491" right="0.23622047244094491" top="0.74803149606299213" bottom="0.47244094488188981" header="0.31496062992125984" footer="0.31496062992125984"/>
  <pageSetup paperSize="9" scale="75" orientation="landscape" verticalDpi="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topLeftCell="A10" zoomScale="80" zoomScaleSheetLayoutView="80" workbookViewId="0">
      <selection activeCell="C20" sqref="C20"/>
    </sheetView>
  </sheetViews>
  <sheetFormatPr defaultRowHeight="15"/>
  <cols>
    <col min="2" max="2" width="41.42578125" style="2" customWidth="1"/>
    <col min="3" max="3" width="28.5703125" style="7" customWidth="1"/>
    <col min="4" max="4" width="25.7109375" style="7" customWidth="1"/>
    <col min="5" max="5" width="28.140625" style="7" customWidth="1"/>
    <col min="6" max="6" width="23.28515625" style="7" customWidth="1"/>
    <col min="7" max="8" width="33.7109375" customWidth="1"/>
  </cols>
  <sheetData>
    <row r="1" spans="1:10" ht="15.75">
      <c r="A1" s="191"/>
      <c r="B1" s="191"/>
      <c r="C1" s="191"/>
      <c r="D1" s="191"/>
      <c r="E1" s="280" t="s">
        <v>329</v>
      </c>
      <c r="F1" s="280"/>
    </row>
    <row r="2" spans="1:10" ht="20.25">
      <c r="A2" s="281" t="s">
        <v>416</v>
      </c>
      <c r="B2" s="281"/>
      <c r="C2" s="281"/>
      <c r="D2" s="281"/>
      <c r="E2" s="281"/>
      <c r="F2" s="281"/>
    </row>
    <row r="3" spans="1:10">
      <c r="A3" s="282" t="s">
        <v>330</v>
      </c>
      <c r="B3" s="282"/>
      <c r="C3" s="282"/>
      <c r="D3" s="282"/>
      <c r="E3" s="282"/>
      <c r="F3" s="282"/>
    </row>
    <row r="4" spans="1:10" ht="55.5" customHeight="1">
      <c r="A4" s="231" t="s">
        <v>331</v>
      </c>
      <c r="B4" s="222" t="s">
        <v>332</v>
      </c>
      <c r="C4" s="223" t="s">
        <v>333</v>
      </c>
      <c r="D4" s="223" t="s">
        <v>334</v>
      </c>
      <c r="E4" s="223" t="s">
        <v>335</v>
      </c>
      <c r="F4" s="224" t="s">
        <v>9</v>
      </c>
    </row>
    <row r="5" spans="1:10" ht="20.25" customHeight="1">
      <c r="A5" s="232">
        <v>1</v>
      </c>
      <c r="B5" s="225" t="s">
        <v>133</v>
      </c>
      <c r="C5" s="226">
        <f>'Sectorwise VSEZ'!F3</f>
        <v>80.16</v>
      </c>
      <c r="D5" s="226">
        <v>0</v>
      </c>
      <c r="E5" s="227">
        <f>'Sectorwise Pvt. Sez'!F66</f>
        <v>32.81</v>
      </c>
      <c r="F5" s="226">
        <f t="shared" ref="F5:F22" si="0">SUM(C5:E5)</f>
        <v>112.97</v>
      </c>
      <c r="G5" s="4"/>
      <c r="H5" s="4"/>
      <c r="I5" s="4"/>
      <c r="J5" s="4"/>
    </row>
    <row r="6" spans="1:10" ht="32.25" customHeight="1">
      <c r="A6" s="232">
        <v>2</v>
      </c>
      <c r="B6" s="225" t="s">
        <v>336</v>
      </c>
      <c r="C6" s="226">
        <f>'Sectorwise VSEZ'!G3</f>
        <v>69.59</v>
      </c>
      <c r="D6" s="226">
        <v>0</v>
      </c>
      <c r="E6" s="228">
        <f>'Sectorwise Pvt. Sez'!G66</f>
        <v>24902.424000000003</v>
      </c>
      <c r="F6" s="226">
        <f t="shared" si="0"/>
        <v>24972.014000000003</v>
      </c>
      <c r="G6" s="4"/>
      <c r="H6" s="4"/>
      <c r="I6" s="4"/>
      <c r="J6" s="4"/>
    </row>
    <row r="7" spans="1:10" ht="34.5" customHeight="1">
      <c r="A7" s="232">
        <v>3</v>
      </c>
      <c r="B7" s="225" t="s">
        <v>337</v>
      </c>
      <c r="C7" s="226">
        <f>'Sectorwise VSEZ'!H3</f>
        <v>4.93</v>
      </c>
      <c r="D7" s="226">
        <v>0</v>
      </c>
      <c r="E7" s="227">
        <f>'Sectorwise Pvt. Sez'!H66</f>
        <v>0</v>
      </c>
      <c r="F7" s="226">
        <f t="shared" si="0"/>
        <v>4.93</v>
      </c>
      <c r="G7" s="4"/>
      <c r="H7" s="4"/>
      <c r="I7" s="4"/>
      <c r="J7" s="4"/>
    </row>
    <row r="8" spans="1:10" ht="24" customHeight="1">
      <c r="A8" s="232">
        <v>4</v>
      </c>
      <c r="B8" s="225" t="s">
        <v>338</v>
      </c>
      <c r="C8" s="226">
        <f>'Sectorwise VSEZ'!I3</f>
        <v>0</v>
      </c>
      <c r="D8" s="226">
        <v>0</v>
      </c>
      <c r="E8" s="227">
        <f>'Sectorwise Pvt. Sez'!I66</f>
        <v>45.27</v>
      </c>
      <c r="F8" s="226">
        <f t="shared" si="0"/>
        <v>45.27</v>
      </c>
      <c r="G8" s="4"/>
      <c r="H8" s="4"/>
      <c r="I8" s="4"/>
      <c r="J8" s="4"/>
    </row>
    <row r="9" spans="1:10" ht="23.25" customHeight="1">
      <c r="A9" s="232">
        <v>5</v>
      </c>
      <c r="B9" s="225" t="s">
        <v>339</v>
      </c>
      <c r="C9" s="226">
        <f>'Sectorwise VSEZ'!J3</f>
        <v>41.41</v>
      </c>
      <c r="D9" s="226">
        <v>0</v>
      </c>
      <c r="E9" s="227">
        <f>'Sectorwise Pvt. Sez'!J66</f>
        <v>74.48</v>
      </c>
      <c r="F9" s="226">
        <f t="shared" si="0"/>
        <v>115.89</v>
      </c>
      <c r="G9" s="4"/>
      <c r="H9" s="4"/>
      <c r="I9" s="4"/>
      <c r="J9" s="4"/>
    </row>
    <row r="10" spans="1:10" ht="23.25" customHeight="1">
      <c r="A10" s="232">
        <v>6</v>
      </c>
      <c r="B10" s="225" t="s">
        <v>340</v>
      </c>
      <c r="C10" s="226">
        <f>'Sectorwise VSEZ'!K3</f>
        <v>17.559999999999999</v>
      </c>
      <c r="D10" s="226">
        <v>0</v>
      </c>
      <c r="E10" s="227">
        <f>'Sectorwise Pvt. Sez'!K66</f>
        <v>5133.62</v>
      </c>
      <c r="F10" s="226">
        <f t="shared" si="0"/>
        <v>5151.18</v>
      </c>
      <c r="G10" s="4"/>
      <c r="H10" s="4"/>
      <c r="I10" s="4"/>
      <c r="J10" s="4"/>
    </row>
    <row r="11" spans="1:10" ht="64.5" customHeight="1">
      <c r="A11" s="232">
        <v>7</v>
      </c>
      <c r="B11" s="225" t="s">
        <v>341</v>
      </c>
      <c r="C11" s="226">
        <f>'Sectorwise VSEZ'!L3</f>
        <v>276.27</v>
      </c>
      <c r="D11" s="226">
        <v>0</v>
      </c>
      <c r="E11" s="229">
        <f>'Sectorwise Pvt. Sez'!L66</f>
        <v>6053.829999999999</v>
      </c>
      <c r="F11" s="226">
        <f t="shared" si="0"/>
        <v>6330.0999999999985</v>
      </c>
      <c r="G11" s="4"/>
      <c r="H11" s="4"/>
      <c r="I11" s="4"/>
      <c r="J11" s="4"/>
    </row>
    <row r="12" spans="1:10">
      <c r="A12" s="232">
        <v>8</v>
      </c>
      <c r="B12" s="225" t="s">
        <v>342</v>
      </c>
      <c r="C12" s="226">
        <f>'Sectorwise VSEZ'!M3</f>
        <v>4.0599999999999996</v>
      </c>
      <c r="D12" s="226">
        <v>0</v>
      </c>
      <c r="E12" s="227">
        <f>'Sectorwise Pvt. Sez'!M66</f>
        <v>0</v>
      </c>
      <c r="F12" s="226">
        <f t="shared" si="0"/>
        <v>4.0599999999999996</v>
      </c>
      <c r="G12" s="4"/>
      <c r="H12" s="4"/>
      <c r="I12" s="4"/>
      <c r="J12" s="4"/>
    </row>
    <row r="13" spans="1:10" ht="33" customHeight="1">
      <c r="A13" s="232">
        <v>9</v>
      </c>
      <c r="B13" s="225" t="s">
        <v>343</v>
      </c>
      <c r="C13" s="226">
        <f>'Sectorwise VSEZ'!N3</f>
        <v>0</v>
      </c>
      <c r="D13" s="226">
        <v>0</v>
      </c>
      <c r="E13" s="227">
        <f>'Sectorwise Pvt. Sez'!N66</f>
        <v>0</v>
      </c>
      <c r="F13" s="226">
        <f t="shared" si="0"/>
        <v>0</v>
      </c>
      <c r="G13" s="4"/>
      <c r="H13" s="4"/>
      <c r="I13" s="4"/>
      <c r="J13" s="4"/>
    </row>
    <row r="14" spans="1:10" ht="39.75" customHeight="1">
      <c r="A14" s="232">
        <v>10</v>
      </c>
      <c r="B14" s="225" t="s">
        <v>344</v>
      </c>
      <c r="C14" s="226">
        <f>'Sectorwise VSEZ'!O3</f>
        <v>0</v>
      </c>
      <c r="D14" s="226">
        <v>0</v>
      </c>
      <c r="E14" s="227">
        <f>'Sectorwise Pvt. Sez'!O66</f>
        <v>586.13</v>
      </c>
      <c r="F14" s="226">
        <f t="shared" si="0"/>
        <v>586.13</v>
      </c>
      <c r="G14" s="4"/>
      <c r="H14" s="4"/>
      <c r="I14" s="4"/>
      <c r="J14" s="4"/>
    </row>
    <row r="15" spans="1:10" ht="39.75" customHeight="1">
      <c r="A15" s="232">
        <v>11</v>
      </c>
      <c r="B15" s="225" t="s">
        <v>281</v>
      </c>
      <c r="C15" s="226">
        <f>'Sectorwise VSEZ'!P3</f>
        <v>0.49</v>
      </c>
      <c r="D15" s="226"/>
      <c r="E15" s="227">
        <f>'Sectorwise Pvt. Sez'!P66</f>
        <v>14.27</v>
      </c>
      <c r="F15" s="226">
        <f t="shared" si="0"/>
        <v>14.76</v>
      </c>
      <c r="G15" s="4"/>
      <c r="H15" s="4"/>
      <c r="I15" s="4"/>
      <c r="J15" s="4"/>
    </row>
    <row r="16" spans="1:10" ht="32.25" customHeight="1">
      <c r="A16" s="232">
        <v>12</v>
      </c>
      <c r="B16" s="225" t="s">
        <v>345</v>
      </c>
      <c r="C16" s="226">
        <f>'Sectorwise VSEZ'!Q3</f>
        <v>7.52</v>
      </c>
      <c r="D16" s="226">
        <v>0</v>
      </c>
      <c r="E16" s="227">
        <f>'Sectorwise Pvt. Sez'!Q66</f>
        <v>790.76499999999999</v>
      </c>
      <c r="F16" s="226">
        <f t="shared" si="0"/>
        <v>798.28499999999997</v>
      </c>
      <c r="G16" s="4"/>
      <c r="H16" s="4"/>
      <c r="I16" s="4"/>
      <c r="J16" s="4"/>
    </row>
    <row r="17" spans="1:10" ht="33" customHeight="1">
      <c r="A17" s="232">
        <v>13</v>
      </c>
      <c r="B17" s="225" t="s">
        <v>346</v>
      </c>
      <c r="C17" s="226">
        <f>'Sectorwise VSEZ'!R3</f>
        <v>0.13</v>
      </c>
      <c r="D17" s="226">
        <v>0</v>
      </c>
      <c r="E17" s="227">
        <f>'Sectorwise Pvt. Sez'!R66</f>
        <v>21.130000000000003</v>
      </c>
      <c r="F17" s="226">
        <f t="shared" si="0"/>
        <v>21.26</v>
      </c>
      <c r="G17" s="4"/>
      <c r="H17" s="4"/>
      <c r="I17" s="4"/>
      <c r="J17" s="4"/>
    </row>
    <row r="18" spans="1:10" ht="28.5" customHeight="1">
      <c r="A18" s="232">
        <v>14</v>
      </c>
      <c r="B18" s="225" t="s">
        <v>347</v>
      </c>
      <c r="C18" s="226">
        <f>'Sectorwise VSEZ'!S3</f>
        <v>0.92</v>
      </c>
      <c r="D18" s="226">
        <v>0</v>
      </c>
      <c r="E18" s="227">
        <f>'Sectorwise Pvt. Sez'!S66</f>
        <v>17.399999999999999</v>
      </c>
      <c r="F18" s="226">
        <f t="shared" si="0"/>
        <v>18.32</v>
      </c>
      <c r="G18" s="4"/>
      <c r="H18" s="4"/>
      <c r="I18" s="4"/>
      <c r="J18" s="4"/>
    </row>
    <row r="19" spans="1:10" ht="33" customHeight="1">
      <c r="A19" s="232">
        <v>15</v>
      </c>
      <c r="B19" s="225" t="s">
        <v>348</v>
      </c>
      <c r="C19" s="226">
        <f>'Sectorwise VSEZ'!T3</f>
        <v>0</v>
      </c>
      <c r="D19" s="226">
        <v>0</v>
      </c>
      <c r="E19" s="227">
        <f>'Sectorwise Pvt. Sez'!T66</f>
        <v>601.03</v>
      </c>
      <c r="F19" s="226">
        <f t="shared" si="0"/>
        <v>601.03</v>
      </c>
      <c r="G19" s="4"/>
      <c r="H19" s="4"/>
      <c r="I19" s="4"/>
      <c r="J19" s="4"/>
    </row>
    <row r="20" spans="1:10" ht="33" customHeight="1">
      <c r="A20" s="232">
        <v>16</v>
      </c>
      <c r="B20" s="225" t="s">
        <v>349</v>
      </c>
      <c r="C20" s="226">
        <f>'Sectorwise VSEZ'!U3</f>
        <v>0</v>
      </c>
      <c r="D20" s="226">
        <v>0</v>
      </c>
      <c r="E20" s="227">
        <f>'Sectorwise Pvt. Sez'!U66</f>
        <v>16.38</v>
      </c>
      <c r="F20" s="226">
        <f t="shared" si="0"/>
        <v>16.38</v>
      </c>
      <c r="G20" s="4"/>
      <c r="H20" s="4"/>
      <c r="I20" s="4"/>
      <c r="J20" s="4"/>
    </row>
    <row r="21" spans="1:10" ht="28.5" customHeight="1">
      <c r="A21" s="232">
        <v>17</v>
      </c>
      <c r="B21" s="225" t="s">
        <v>350</v>
      </c>
      <c r="C21" s="226">
        <f>'Sectorwise VSEZ'!V3</f>
        <v>214.53</v>
      </c>
      <c r="D21" s="226">
        <v>0</v>
      </c>
      <c r="E21" s="227">
        <f>'Sectorwise Pvt. Sez'!V66</f>
        <v>1558.143</v>
      </c>
      <c r="F21" s="226">
        <f t="shared" si="0"/>
        <v>1772.673</v>
      </c>
      <c r="G21" s="4"/>
      <c r="H21" s="4"/>
      <c r="I21" s="4"/>
      <c r="J21" s="4"/>
    </row>
    <row r="22" spans="1:10" ht="28.5" customHeight="1">
      <c r="A22" s="232"/>
      <c r="B22" s="230" t="s">
        <v>9</v>
      </c>
      <c r="C22" s="226">
        <f>SUM(C5:C21)</f>
        <v>717.56999999999994</v>
      </c>
      <c r="D22" s="226">
        <v>0</v>
      </c>
      <c r="E22" s="227">
        <f>SUM(E5:E21)</f>
        <v>39847.681999999986</v>
      </c>
      <c r="F22" s="226">
        <f t="shared" si="0"/>
        <v>40565.251999999986</v>
      </c>
      <c r="G22" s="4"/>
      <c r="H22" s="4"/>
      <c r="I22" s="4"/>
      <c r="J22" s="4"/>
    </row>
    <row r="23" spans="1:10">
      <c r="C23" s="9"/>
      <c r="D23" s="9"/>
      <c r="E23" s="9"/>
      <c r="F23" s="9"/>
      <c r="G23" s="4"/>
      <c r="H23" s="4"/>
      <c r="I23" s="4"/>
      <c r="J23" s="4"/>
    </row>
  </sheetData>
  <mergeCells count="3">
    <mergeCell ref="E1:F1"/>
    <mergeCell ref="A2:F2"/>
    <mergeCell ref="A3:F3"/>
  </mergeCells>
  <pageMargins left="0.70866141732283472" right="0.70866141732283472" top="0.35433070866141736" bottom="0.31496062992125984" header="0.31496062992125984" footer="0.31496062992125984"/>
  <pageSetup paperSize="9" scale="80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Pvt.Sez Exports </vt:lpstr>
      <vt:lpstr>Pvt.Sez Employment</vt:lpstr>
      <vt:lpstr>Pvt.Sez Investment</vt:lpstr>
      <vt:lpstr>Vsez Exports</vt:lpstr>
      <vt:lpstr>Vsez Employment</vt:lpstr>
      <vt:lpstr>Vsez Investment</vt:lpstr>
      <vt:lpstr>Sectorwise VSEZ</vt:lpstr>
      <vt:lpstr>Sectorwise Pvt. Sez</vt:lpstr>
      <vt:lpstr>ANEX V for private SEZ</vt:lpstr>
      <vt:lpstr>ANEX VI for private SEZ</vt:lpstr>
      <vt:lpstr>Sheet1</vt:lpstr>
      <vt:lpstr>'ANEX VI for private SEZ'!Print_Area</vt:lpstr>
      <vt:lpstr>'Pvt.Sez Exports '!Print_Area</vt:lpstr>
      <vt:lpstr>'Sectorwise Pvt. Sez'!Print_Area</vt:lpstr>
      <vt:lpstr>'Vsez Investment'!Print_Area</vt:lpstr>
    </vt:vector>
  </TitlesOfParts>
  <Company>vsez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Murthy</dc:creator>
  <cp:lastModifiedBy>NEELIMA</cp:lastModifiedBy>
  <cp:lastPrinted>2016-01-22T10:52:28Z</cp:lastPrinted>
  <dcterms:created xsi:type="dcterms:W3CDTF">2012-07-13T06:56:25Z</dcterms:created>
  <dcterms:modified xsi:type="dcterms:W3CDTF">2016-01-25T05:58:50Z</dcterms:modified>
</cp:coreProperties>
</file>